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soa.local\files\Data\Dept\Research\Practice Research\HCCT\HCCT-Completed Projects\HCCT101 - 5-50 Project\Report\"/>
    </mc:Choice>
  </mc:AlternateContent>
  <xr:revisionPtr revIDLastSave="0" documentId="13_ncr:1_{FCA9C20D-1166-4B58-935A-0A25B8EFEDAC}" xr6:coauthVersionLast="47" xr6:coauthVersionMax="47" xr10:uidLastSave="{00000000-0000-0000-0000-000000000000}"/>
  <bookViews>
    <workbookView xWindow="-120" yWindow="-120" windowWidth="29040" windowHeight="15840" firstSheet="28" activeTab="33" xr2:uid="{00000000-000D-0000-FFFF-FFFF00000000}"/>
  </bookViews>
  <sheets>
    <sheet name="WelcomeMat" sheetId="18" r:id="rId1"/>
    <sheet name="Tab2 2017 CM CD" sheetId="47" r:id="rId2"/>
    <sheet name="Tab3 2016 CM CD" sheetId="48" r:id="rId3"/>
    <sheet name="Tab4 2015 CM CD" sheetId="49" r:id="rId4"/>
    <sheet name="Tab5 2014 CM CD" sheetId="51" r:id="rId5"/>
    <sheet name="Tab6 2013 CM CD" sheetId="56" r:id="rId6"/>
    <sheet name="Tab7 2017 MA CD" sheetId="53" r:id="rId7"/>
    <sheet name="Tab8 2016 MA CD" sheetId="57" r:id="rId8"/>
    <sheet name="Tab9 2015 MA CD" sheetId="58" r:id="rId9"/>
    <sheet name="Tab10 2014 MA CD" sheetId="59" r:id="rId10"/>
    <sheet name="Tab11 2013 MA CD" sheetId="73" r:id="rId11"/>
    <sheet name="Tab12 Transition Probabilities" sheetId="62" r:id="rId12"/>
    <sheet name="Tab 13 Source Distributions" sheetId="63" r:id="rId13"/>
    <sheet name="Tab14 Table 1.1" sheetId="68" r:id="rId14"/>
    <sheet name="Tab15 Table 1.2" sheetId="67" r:id="rId15"/>
    <sheet name="Tab16 Table 2.1" sheetId="64" r:id="rId16"/>
    <sheet name="Tab17 Table 2.2" sheetId="65" r:id="rId17"/>
    <sheet name="Tab18 Table 2.3" sheetId="66" r:id="rId18"/>
    <sheet name="Tab19 Tables 2.4 and 2.5" sheetId="80" r:id="rId19"/>
    <sheet name="Tab20 Tables 2.6 and 2.7" sheetId="82" r:id="rId20"/>
    <sheet name="Tab21 Table 3.1" sheetId="84" r:id="rId21"/>
    <sheet name="Tab22 Table 3.2" sheetId="81" r:id="rId22"/>
    <sheet name="Tab23 Table 3.3" sheetId="85" r:id="rId23"/>
    <sheet name="Tab 24 Table 3.4" sheetId="89" r:id="rId24"/>
    <sheet name="Tab25 Figure 2.1" sheetId="72" r:id="rId25"/>
    <sheet name="Tab26  Figure 2.2" sheetId="69" r:id="rId26"/>
    <sheet name="Tab27  Figure 2.3" sheetId="71" r:id="rId27"/>
    <sheet name="Tab 28 Figure 2.4" sheetId="75" r:id="rId28"/>
    <sheet name="Tab 29 Figure 2.5" sheetId="70" r:id="rId29"/>
    <sheet name="Tab 30 Figure 2.6" sheetId="76" r:id="rId30"/>
    <sheet name="Tab31 Figure 2.7" sheetId="77" r:id="rId31"/>
    <sheet name="Tab32 Figure 2.8" sheetId="79" r:id="rId32"/>
    <sheet name="Tab 33 Figure 2.9" sheetId="74" r:id="rId33"/>
    <sheet name="Tab 34 Figure 2.10" sheetId="83" r:id="rId34"/>
    <sheet name="Tab35  Figure 3.2 " sheetId="87" r:id="rId35"/>
    <sheet name="Tab36 Figure 3.3" sheetId="92" r:id="rId36"/>
  </sheets>
  <definedNames>
    <definedName name="_xlnm._FilterDatabase" localSheetId="9" hidden="1">'Tab10 2014 MA CD'!$A$25:$E$221</definedName>
    <definedName name="_xlnm._FilterDatabase" localSheetId="10" hidden="1">'Tab11 2013 MA CD'!$A$25:$E$221</definedName>
    <definedName name="_xlnm._FilterDatabase" localSheetId="1" hidden="1">'Tab2 2017 CM CD'!$A$25:$E$231</definedName>
    <definedName name="_xlnm._FilterDatabase" localSheetId="2" hidden="1">'Tab3 2016 CM CD'!$A$25:$E$231</definedName>
    <definedName name="_xlnm._FilterDatabase" localSheetId="3" hidden="1">'Tab4 2015 CM CD'!$A$25:$E$231</definedName>
    <definedName name="_xlnm._FilterDatabase" localSheetId="4" hidden="1">'Tab5 2014 CM CD'!$A$25:$E$231</definedName>
    <definedName name="_xlnm._FilterDatabase" localSheetId="5" hidden="1">'Tab6 2013 CM CD'!$A$25:$E$237</definedName>
    <definedName name="_xlnm._FilterDatabase" localSheetId="6" hidden="1">'Tab7 2017 MA CD'!$A$25:$E$221</definedName>
    <definedName name="_xlnm._FilterDatabase" localSheetId="7" hidden="1">'Tab8 2016 MA CD'!$A$25:$E$221</definedName>
    <definedName name="_xlnm._FilterDatabase" localSheetId="8" hidden="1">'Tab9 2015 MA CD'!$A$25:$E$221</definedName>
    <definedName name="_xlnm.Print_Area" localSheetId="27">'Tab 28 Figure 2.4'!$A$5:$G$78</definedName>
    <definedName name="_xlnm.Print_Area" localSheetId="28">'Tab 29 Figure 2.5'!#REF!</definedName>
    <definedName name="_xlnm.Print_Titles" localSheetId="27">'Tab 28 Figure 2.4'!$1:$5</definedName>
    <definedName name="_xlnm.Print_Titles" localSheetId="28">'Tab 29 Figure 2.5'!$1:$6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85" l="1"/>
  <c r="C14" i="92"/>
  <c r="C11" i="92"/>
  <c r="C12" i="92"/>
  <c r="C10" i="92"/>
  <c r="C38" i="92"/>
  <c r="E38" i="92" s="1"/>
  <c r="F38" i="92" s="1"/>
  <c r="B38" i="92"/>
  <c r="B39" i="92" s="1"/>
  <c r="B40" i="92" s="1"/>
  <c r="B41" i="92" s="1"/>
  <c r="B42" i="92" s="1"/>
  <c r="B43" i="92" s="1"/>
  <c r="B44" i="92" s="1"/>
  <c r="B45" i="92" s="1"/>
  <c r="B46" i="92" s="1"/>
  <c r="B47" i="92" s="1"/>
  <c r="B48" i="92" s="1"/>
  <c r="B49" i="92" s="1"/>
  <c r="B50" i="92" s="1"/>
  <c r="B51" i="92" s="1"/>
  <c r="B52" i="92" s="1"/>
  <c r="B53" i="92" s="1"/>
  <c r="B54" i="92" s="1"/>
  <c r="B55" i="92" s="1"/>
  <c r="B56" i="92" s="1"/>
  <c r="B57" i="92" s="1"/>
  <c r="B58" i="92" s="1"/>
  <c r="B59" i="92" s="1"/>
  <c r="B60" i="92" s="1"/>
  <c r="B61" i="92" s="1"/>
  <c r="B62" i="92" s="1"/>
  <c r="B63" i="92" s="1"/>
  <c r="B64" i="92" s="1"/>
  <c r="B65" i="92" s="1"/>
  <c r="B66" i="92" s="1"/>
  <c r="B67" i="92" s="1"/>
  <c r="B68" i="92" s="1"/>
  <c r="B69" i="92" s="1"/>
  <c r="B70" i="92" s="1"/>
  <c r="B71" i="92" s="1"/>
  <c r="B72" i="92" s="1"/>
  <c r="B73" i="92" s="1"/>
  <c r="B74" i="92" s="1"/>
  <c r="B75" i="92" s="1"/>
  <c r="B76" i="92" s="1"/>
  <c r="B77" i="92" s="1"/>
  <c r="B78" i="92" s="1"/>
  <c r="B79" i="92" s="1"/>
  <c r="B80" i="92" s="1"/>
  <c r="B81" i="92" s="1"/>
  <c r="B82" i="92" s="1"/>
  <c r="B83" i="92" s="1"/>
  <c r="B84" i="92" s="1"/>
  <c r="B85" i="92" s="1"/>
  <c r="B86" i="92" s="1"/>
  <c r="B87" i="92" s="1"/>
  <c r="B88" i="92" s="1"/>
  <c r="B89" i="92" s="1"/>
  <c r="B90" i="92" s="1"/>
  <c r="B91" i="92" s="1"/>
  <c r="B92" i="92" s="1"/>
  <c r="B93" i="92" s="1"/>
  <c r="B94" i="92" s="1"/>
  <c r="B95" i="92" s="1"/>
  <c r="B96" i="92" s="1"/>
  <c r="B97" i="92" s="1"/>
  <c r="B98" i="92" s="1"/>
  <c r="B99" i="92" s="1"/>
  <c r="B100" i="92" s="1"/>
  <c r="B101" i="92" s="1"/>
  <c r="B102" i="92" s="1"/>
  <c r="B103" i="92" s="1"/>
  <c r="B104" i="92" s="1"/>
  <c r="B105" i="92" s="1"/>
  <c r="B106" i="92" s="1"/>
  <c r="B107" i="92" s="1"/>
  <c r="B108" i="92" s="1"/>
  <c r="B109" i="92" s="1"/>
  <c r="B110" i="92" s="1"/>
  <c r="B111" i="92" s="1"/>
  <c r="B112" i="92" s="1"/>
  <c r="B113" i="92" s="1"/>
  <c r="B114" i="92" s="1"/>
  <c r="B115" i="92" s="1"/>
  <c r="B116" i="92" s="1"/>
  <c r="B117" i="92" s="1"/>
  <c r="B118" i="92" s="1"/>
  <c r="B119" i="92" s="1"/>
  <c r="B120" i="92" s="1"/>
  <c r="B121" i="92" s="1"/>
  <c r="B122" i="92" s="1"/>
  <c r="B123" i="92" s="1"/>
  <c r="B124" i="92" s="1"/>
  <c r="B125" i="92" s="1"/>
  <c r="B126" i="92" s="1"/>
  <c r="B127" i="92" s="1"/>
  <c r="B128" i="92" s="1"/>
  <c r="B129" i="92" s="1"/>
  <c r="B130" i="92" s="1"/>
  <c r="B131" i="92" s="1"/>
  <c r="B132" i="92" s="1"/>
  <c r="B133" i="92" s="1"/>
  <c r="B134" i="92" s="1"/>
  <c r="B135" i="92" s="1"/>
  <c r="B136" i="92" s="1"/>
  <c r="B137" i="92" s="1"/>
  <c r="B138" i="92" s="1"/>
  <c r="B139" i="92" s="1"/>
  <c r="B140" i="92" s="1"/>
  <c r="B141" i="92" s="1"/>
  <c r="B142" i="92" s="1"/>
  <c r="B143" i="92" s="1"/>
  <c r="B144" i="92" s="1"/>
  <c r="B145" i="92" s="1"/>
  <c r="B146" i="92" s="1"/>
  <c r="B147" i="92" s="1"/>
  <c r="B148" i="92" s="1"/>
  <c r="B149" i="92" s="1"/>
  <c r="B150" i="92" s="1"/>
  <c r="B151" i="92" s="1"/>
  <c r="B152" i="92" s="1"/>
  <c r="B153" i="92" s="1"/>
  <c r="B154" i="92" s="1"/>
  <c r="B155" i="92" s="1"/>
  <c r="B156" i="92" s="1"/>
  <c r="B157" i="92" s="1"/>
  <c r="B158" i="92" s="1"/>
  <c r="B159" i="92" s="1"/>
  <c r="B160" i="92" s="1"/>
  <c r="B161" i="92" s="1"/>
  <c r="B162" i="92" s="1"/>
  <c r="B163" i="92" s="1"/>
  <c r="B164" i="92" s="1"/>
  <c r="B165" i="92" s="1"/>
  <c r="B166" i="92" s="1"/>
  <c r="B167" i="92" s="1"/>
  <c r="B168" i="92" s="1"/>
  <c r="B169" i="92" s="1"/>
  <c r="B170" i="92" s="1"/>
  <c r="B171" i="92" s="1"/>
  <c r="B172" i="92" s="1"/>
  <c r="B173" i="92" s="1"/>
  <c r="B174" i="92" s="1"/>
  <c r="B175" i="92" s="1"/>
  <c r="B176" i="92" s="1"/>
  <c r="B177" i="92" s="1"/>
  <c r="B178" i="92" s="1"/>
  <c r="B179" i="92" s="1"/>
  <c r="B180" i="92" s="1"/>
  <c r="B181" i="92" s="1"/>
  <c r="B182" i="92" s="1"/>
  <c r="B183" i="92" s="1"/>
  <c r="B184" i="92" s="1"/>
  <c r="B185" i="92" s="1"/>
  <c r="B186" i="92" s="1"/>
  <c r="B187" i="92" s="1"/>
  <c r="B188" i="92" s="1"/>
  <c r="B189" i="92" s="1"/>
  <c r="B190" i="92" s="1"/>
  <c r="B191" i="92" s="1"/>
  <c r="B192" i="92" s="1"/>
  <c r="B193" i="92" s="1"/>
  <c r="B194" i="92" s="1"/>
  <c r="B195" i="92" s="1"/>
  <c r="B196" i="92" s="1"/>
  <c r="B197" i="92" s="1"/>
  <c r="B198" i="92" s="1"/>
  <c r="B199" i="92" s="1"/>
  <c r="B200" i="92" s="1"/>
  <c r="B201" i="92" s="1"/>
  <c r="B202" i="92" s="1"/>
  <c r="B203" i="92" s="1"/>
  <c r="B204" i="92" s="1"/>
  <c r="B205" i="92" s="1"/>
  <c r="B206" i="92" s="1"/>
  <c r="B207" i="92" s="1"/>
  <c r="B208" i="92" s="1"/>
  <c r="B209" i="92" s="1"/>
  <c r="B210" i="92" s="1"/>
  <c r="B211" i="92" s="1"/>
  <c r="B212" i="92" s="1"/>
  <c r="B213" i="92" s="1"/>
  <c r="B214" i="92" s="1"/>
  <c r="B215" i="92" s="1"/>
  <c r="B216" i="92" s="1"/>
  <c r="B217" i="92" s="1"/>
  <c r="B218" i="92" s="1"/>
  <c r="B219" i="92" s="1"/>
  <c r="B220" i="92" s="1"/>
  <c r="B221" i="92" s="1"/>
  <c r="B222" i="92" s="1"/>
  <c r="B223" i="92" s="1"/>
  <c r="B224" i="92" s="1"/>
  <c r="B225" i="92" s="1"/>
  <c r="B226" i="92" s="1"/>
  <c r="B227" i="92" s="1"/>
  <c r="B228" i="92" s="1"/>
  <c r="B229" i="92" s="1"/>
  <c r="B230" i="92" s="1"/>
  <c r="B231" i="92" s="1"/>
  <c r="B232" i="92" s="1"/>
  <c r="B233" i="92" s="1"/>
  <c r="B234" i="92" s="1"/>
  <c r="B235" i="92" s="1"/>
  <c r="B236" i="92" s="1"/>
  <c r="B237" i="92" s="1"/>
  <c r="B238" i="92" s="1"/>
  <c r="E17" i="92"/>
  <c r="C17" i="92"/>
  <c r="D16" i="92"/>
  <c r="E16" i="92" s="1"/>
  <c r="E15" i="92"/>
  <c r="C15" i="92"/>
  <c r="E14" i="92"/>
  <c r="E13" i="92"/>
  <c r="C13" i="92"/>
  <c r="D12" i="92"/>
  <c r="E11" i="92"/>
  <c r="E12" i="92" s="1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2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5" i="87"/>
  <c r="E76" i="87"/>
  <c r="E77" i="87"/>
  <c r="E78" i="87"/>
  <c r="E79" i="87"/>
  <c r="E80" i="87"/>
  <c r="E81" i="87"/>
  <c r="E82" i="87"/>
  <c r="E83" i="87"/>
  <c r="E84" i="87"/>
  <c r="E85" i="87"/>
  <c r="E86" i="87"/>
  <c r="E87" i="87"/>
  <c r="E88" i="87"/>
  <c r="E89" i="87"/>
  <c r="E90" i="87"/>
  <c r="E91" i="87"/>
  <c r="E92" i="87"/>
  <c r="E93" i="87"/>
  <c r="E94" i="87"/>
  <c r="E95" i="87"/>
  <c r="E96" i="87"/>
  <c r="E97" i="87"/>
  <c r="E98" i="87"/>
  <c r="E99" i="87"/>
  <c r="E100" i="87"/>
  <c r="E101" i="87"/>
  <c r="E102" i="87"/>
  <c r="E103" i="87"/>
  <c r="E104" i="87"/>
  <c r="E105" i="87"/>
  <c r="E106" i="87"/>
  <c r="E107" i="87"/>
  <c r="E108" i="87"/>
  <c r="E109" i="87"/>
  <c r="E110" i="87"/>
  <c r="E111" i="87"/>
  <c r="E112" i="87"/>
  <c r="E113" i="87"/>
  <c r="E114" i="87"/>
  <c r="E115" i="87"/>
  <c r="E116" i="87"/>
  <c r="E117" i="87"/>
  <c r="E118" i="87"/>
  <c r="E119" i="87"/>
  <c r="E120" i="87"/>
  <c r="E121" i="87"/>
  <c r="E122" i="87"/>
  <c r="E123" i="87"/>
  <c r="E124" i="87"/>
  <c r="E125" i="87"/>
  <c r="E126" i="87"/>
  <c r="E127" i="87"/>
  <c r="E128" i="87"/>
  <c r="E129" i="87"/>
  <c r="E130" i="87"/>
  <c r="E131" i="87"/>
  <c r="E132" i="87"/>
  <c r="E133" i="87"/>
  <c r="E134" i="87"/>
  <c r="E135" i="87"/>
  <c r="E136" i="87"/>
  <c r="E137" i="87"/>
  <c r="E138" i="87"/>
  <c r="E139" i="87"/>
  <c r="E140" i="87"/>
  <c r="E141" i="87"/>
  <c r="E142" i="87"/>
  <c r="E143" i="87"/>
  <c r="E144" i="87"/>
  <c r="E145" i="87"/>
  <c r="E146" i="87"/>
  <c r="E147" i="87"/>
  <c r="E148" i="87"/>
  <c r="E149" i="87"/>
  <c r="E150" i="87"/>
  <c r="E151" i="87"/>
  <c r="E152" i="87"/>
  <c r="E153" i="87"/>
  <c r="E154" i="87"/>
  <c r="E155" i="87"/>
  <c r="E156" i="87"/>
  <c r="E157" i="87"/>
  <c r="E158" i="87"/>
  <c r="E159" i="87"/>
  <c r="E160" i="87"/>
  <c r="E161" i="87"/>
  <c r="E162" i="87"/>
  <c r="E163" i="87"/>
  <c r="E164" i="87"/>
  <c r="E165" i="87"/>
  <c r="E166" i="87"/>
  <c r="E167" i="87"/>
  <c r="E168" i="87"/>
  <c r="E169" i="87"/>
  <c r="E170" i="87"/>
  <c r="E171" i="87"/>
  <c r="E172" i="87"/>
  <c r="E173" i="87"/>
  <c r="E174" i="87"/>
  <c r="E175" i="87"/>
  <c r="E176" i="87"/>
  <c r="E177" i="87"/>
  <c r="E178" i="87"/>
  <c r="E179" i="87"/>
  <c r="E180" i="87"/>
  <c r="E181" i="87"/>
  <c r="E182" i="87"/>
  <c r="E183" i="87"/>
  <c r="E184" i="87"/>
  <c r="E185" i="87"/>
  <c r="E186" i="87"/>
  <c r="E187" i="87"/>
  <c r="E188" i="87"/>
  <c r="E189" i="87"/>
  <c r="E190" i="87"/>
  <c r="E191" i="87"/>
  <c r="E192" i="87"/>
  <c r="E193" i="87"/>
  <c r="E194" i="87"/>
  <c r="E195" i="87"/>
  <c r="E196" i="87"/>
  <c r="E197" i="87"/>
  <c r="E198" i="87"/>
  <c r="E199" i="87"/>
  <c r="E200" i="87"/>
  <c r="E201" i="87"/>
  <c r="E202" i="87"/>
  <c r="E203" i="87"/>
  <c r="E204" i="87"/>
  <c r="E205" i="87"/>
  <c r="E206" i="87"/>
  <c r="E207" i="87"/>
  <c r="E208" i="87"/>
  <c r="E209" i="87"/>
  <c r="E210" i="87"/>
  <c r="E211" i="87"/>
  <c r="E212" i="87"/>
  <c r="E213" i="87"/>
  <c r="E214" i="87"/>
  <c r="E215" i="87"/>
  <c r="E216" i="87"/>
  <c r="E217" i="87"/>
  <c r="E218" i="87"/>
  <c r="E219" i="87"/>
  <c r="E220" i="87"/>
  <c r="E221" i="87"/>
  <c r="E222" i="87"/>
  <c r="E223" i="87"/>
  <c r="E224" i="87"/>
  <c r="E225" i="87"/>
  <c r="E226" i="87"/>
  <c r="E227" i="87"/>
  <c r="E228" i="87"/>
  <c r="E229" i="87"/>
  <c r="E230" i="87"/>
  <c r="E231" i="87"/>
  <c r="E232" i="87"/>
  <c r="E233" i="87"/>
  <c r="E234" i="87"/>
  <c r="E235" i="87"/>
  <c r="E236" i="87"/>
  <c r="E237" i="87"/>
  <c r="E238" i="87"/>
  <c r="E239" i="87"/>
  <c r="E38" i="87"/>
  <c r="C16" i="92" l="1"/>
  <c r="A39" i="92"/>
  <c r="E8" i="83"/>
  <c r="E9" i="83"/>
  <c r="E10" i="83"/>
  <c r="E11" i="83"/>
  <c r="E12" i="83"/>
  <c r="E7" i="83"/>
  <c r="D8" i="83"/>
  <c r="D9" i="83"/>
  <c r="D10" i="83"/>
  <c r="D11" i="83"/>
  <c r="D12" i="83"/>
  <c r="D7" i="83"/>
  <c r="C8" i="83"/>
  <c r="C9" i="83"/>
  <c r="C10" i="83"/>
  <c r="C11" i="83"/>
  <c r="C12" i="83"/>
  <c r="C7" i="83"/>
  <c r="B8" i="83"/>
  <c r="B9" i="83"/>
  <c r="B10" i="83"/>
  <c r="B11" i="83"/>
  <c r="B12" i="83"/>
  <c r="B7" i="83"/>
  <c r="B239" i="87"/>
  <c r="C239" i="87" s="1"/>
  <c r="E16" i="87"/>
  <c r="E17" i="87"/>
  <c r="E15" i="87"/>
  <c r="E13" i="87"/>
  <c r="E14" i="87" s="1"/>
  <c r="E11" i="87"/>
  <c r="E12" i="87" s="1"/>
  <c r="C11" i="87"/>
  <c r="C13" i="87"/>
  <c r="C15" i="87"/>
  <c r="C17" i="87"/>
  <c r="D30" i="84"/>
  <c r="C23" i="72"/>
  <c r="B23" i="72"/>
  <c r="B15" i="71"/>
  <c r="B14" i="71"/>
  <c r="B13" i="71"/>
  <c r="B12" i="71"/>
  <c r="B11" i="71"/>
  <c r="F11" i="71"/>
  <c r="C11" i="71"/>
  <c r="H14" i="89"/>
  <c r="C11" i="82"/>
  <c r="B38" i="87"/>
  <c r="C38" i="87" s="1"/>
  <c r="D16" i="87"/>
  <c r="C16" i="87" s="1"/>
  <c r="D12" i="87"/>
  <c r="C12" i="87" s="1"/>
  <c r="C14" i="81"/>
  <c r="C13" i="81"/>
  <c r="C12" i="81"/>
  <c r="C11" i="81"/>
  <c r="C10" i="81"/>
  <c r="D9" i="81"/>
  <c r="E9" i="81" s="1"/>
  <c r="F17" i="85" s="1"/>
  <c r="D26" i="84"/>
  <c r="D22" i="84"/>
  <c r="D18" i="84"/>
  <c r="C9" i="89"/>
  <c r="G9" i="89" s="1"/>
  <c r="D11" i="85"/>
  <c r="D13" i="84"/>
  <c r="C39" i="92" l="1"/>
  <c r="E39" i="92" s="1"/>
  <c r="F39" i="92" s="1"/>
  <c r="A40" i="92"/>
  <c r="D38" i="92"/>
  <c r="B39" i="87"/>
  <c r="D9" i="89"/>
  <c r="F9" i="89" s="1"/>
  <c r="G9" i="81"/>
  <c r="F38" i="87"/>
  <c r="A39" i="87"/>
  <c r="A40" i="87" s="1"/>
  <c r="A41" i="87" s="1"/>
  <c r="A42" i="87" s="1"/>
  <c r="A43" i="87" s="1"/>
  <c r="A44" i="87" s="1"/>
  <c r="A45" i="87" s="1"/>
  <c r="A46" i="87" s="1"/>
  <c r="A47" i="87" s="1"/>
  <c r="A48" i="87" s="1"/>
  <c r="A49" i="87" s="1"/>
  <c r="A50" i="87" s="1"/>
  <c r="A51" i="87" s="1"/>
  <c r="A52" i="87" s="1"/>
  <c r="A53" i="87" s="1"/>
  <c r="A54" i="87" s="1"/>
  <c r="A55" i="87" s="1"/>
  <c r="A56" i="87" s="1"/>
  <c r="A57" i="87" s="1"/>
  <c r="A58" i="87" s="1"/>
  <c r="A59" i="87" s="1"/>
  <c r="A60" i="87" s="1"/>
  <c r="A61" i="87" s="1"/>
  <c r="A62" i="87" s="1"/>
  <c r="A63" i="87" s="1"/>
  <c r="A64" i="87" s="1"/>
  <c r="A65" i="87" s="1"/>
  <c r="A66" i="87" s="1"/>
  <c r="A67" i="87" s="1"/>
  <c r="A68" i="87" s="1"/>
  <c r="A69" i="87" s="1"/>
  <c r="A70" i="87" s="1"/>
  <c r="A71" i="87" s="1"/>
  <c r="A72" i="87" s="1"/>
  <c r="A73" i="87" s="1"/>
  <c r="A74" i="87" s="1"/>
  <c r="A75" i="87" s="1"/>
  <c r="A76" i="87" s="1"/>
  <c r="A77" i="87" s="1"/>
  <c r="A78" i="87" s="1"/>
  <c r="A79" i="87" s="1"/>
  <c r="A80" i="87" s="1"/>
  <c r="A81" i="87" s="1"/>
  <c r="A82" i="87" s="1"/>
  <c r="A83" i="87" s="1"/>
  <c r="A84" i="87" s="1"/>
  <c r="A85" i="87" s="1"/>
  <c r="A86" i="87" s="1"/>
  <c r="A87" i="87" s="1"/>
  <c r="A88" i="87" s="1"/>
  <c r="A89" i="87" s="1"/>
  <c r="A90" i="87" s="1"/>
  <c r="A91" i="87" s="1"/>
  <c r="A92" i="87" s="1"/>
  <c r="A93" i="87" s="1"/>
  <c r="A94" i="87" s="1"/>
  <c r="A95" i="87" s="1"/>
  <c r="A96" i="87" s="1"/>
  <c r="A97" i="87" s="1"/>
  <c r="A98" i="87" s="1"/>
  <c r="A99" i="87" s="1"/>
  <c r="A100" i="87" s="1"/>
  <c r="A101" i="87" s="1"/>
  <c r="A102" i="87" s="1"/>
  <c r="A103" i="87" s="1"/>
  <c r="A104" i="87" s="1"/>
  <c r="A105" i="87" s="1"/>
  <c r="A106" i="87" s="1"/>
  <c r="A107" i="87" s="1"/>
  <c r="A108" i="87" s="1"/>
  <c r="A109" i="87" s="1"/>
  <c r="A110" i="87" s="1"/>
  <c r="A111" i="87" s="1"/>
  <c r="A112" i="87" s="1"/>
  <c r="A113" i="87" s="1"/>
  <c r="A114" i="87" s="1"/>
  <c r="A115" i="87" s="1"/>
  <c r="A116" i="87" s="1"/>
  <c r="A117" i="87" s="1"/>
  <c r="A118" i="87" s="1"/>
  <c r="A119" i="87" s="1"/>
  <c r="A120" i="87" s="1"/>
  <c r="A121" i="87" s="1"/>
  <c r="A122" i="87" s="1"/>
  <c r="A123" i="87" s="1"/>
  <c r="A124" i="87" s="1"/>
  <c r="A125" i="87" s="1"/>
  <c r="A126" i="87" s="1"/>
  <c r="A127" i="87" s="1"/>
  <c r="A128" i="87" s="1"/>
  <c r="A129" i="87" s="1"/>
  <c r="A130" i="87" s="1"/>
  <c r="A131" i="87" s="1"/>
  <c r="A132" i="87" s="1"/>
  <c r="A133" i="87" s="1"/>
  <c r="A134" i="87" s="1"/>
  <c r="A135" i="87" s="1"/>
  <c r="A136" i="87" s="1"/>
  <c r="A137" i="87" s="1"/>
  <c r="A138" i="87" s="1"/>
  <c r="A139" i="87" s="1"/>
  <c r="A140" i="87" s="1"/>
  <c r="A141" i="87" s="1"/>
  <c r="A142" i="87" s="1"/>
  <c r="A143" i="87" s="1"/>
  <c r="A144" i="87" s="1"/>
  <c r="A145" i="87" s="1"/>
  <c r="A146" i="87" s="1"/>
  <c r="A147" i="87" s="1"/>
  <c r="A148" i="87" s="1"/>
  <c r="A149" i="87" s="1"/>
  <c r="A150" i="87" s="1"/>
  <c r="A151" i="87" s="1"/>
  <c r="A152" i="87" s="1"/>
  <c r="A153" i="87" s="1"/>
  <c r="A154" i="87" s="1"/>
  <c r="A155" i="87" s="1"/>
  <c r="A156" i="87" s="1"/>
  <c r="A157" i="87" s="1"/>
  <c r="A158" i="87" s="1"/>
  <c r="A159" i="87" s="1"/>
  <c r="A160" i="87" s="1"/>
  <c r="A161" i="87" s="1"/>
  <c r="A162" i="87" s="1"/>
  <c r="A163" i="87" s="1"/>
  <c r="A164" i="87" s="1"/>
  <c r="A165" i="87" s="1"/>
  <c r="A166" i="87" s="1"/>
  <c r="A167" i="87" s="1"/>
  <c r="A168" i="87" s="1"/>
  <c r="A169" i="87" s="1"/>
  <c r="A170" i="87" s="1"/>
  <c r="A171" i="87" s="1"/>
  <c r="A172" i="87" s="1"/>
  <c r="A173" i="87" s="1"/>
  <c r="A174" i="87" s="1"/>
  <c r="A175" i="87" s="1"/>
  <c r="A176" i="87" s="1"/>
  <c r="A177" i="87" s="1"/>
  <c r="A178" i="87" s="1"/>
  <c r="A179" i="87" s="1"/>
  <c r="A180" i="87" s="1"/>
  <c r="A181" i="87" s="1"/>
  <c r="A182" i="87" s="1"/>
  <c r="A183" i="87" s="1"/>
  <c r="A184" i="87" s="1"/>
  <c r="A185" i="87" s="1"/>
  <c r="A186" i="87" s="1"/>
  <c r="A187" i="87" s="1"/>
  <c r="A188" i="87" s="1"/>
  <c r="A189" i="87" s="1"/>
  <c r="A190" i="87" s="1"/>
  <c r="A191" i="87" s="1"/>
  <c r="A192" i="87" s="1"/>
  <c r="A193" i="87" s="1"/>
  <c r="A194" i="87" s="1"/>
  <c r="A195" i="87" s="1"/>
  <c r="A196" i="87" s="1"/>
  <c r="A197" i="87" s="1"/>
  <c r="A198" i="87" s="1"/>
  <c r="A199" i="87" s="1"/>
  <c r="A200" i="87" s="1"/>
  <c r="A201" i="87" s="1"/>
  <c r="A202" i="87" s="1"/>
  <c r="A203" i="87" s="1"/>
  <c r="A204" i="87" s="1"/>
  <c r="A205" i="87" s="1"/>
  <c r="A206" i="87" s="1"/>
  <c r="A207" i="87" s="1"/>
  <c r="A208" i="87" s="1"/>
  <c r="A209" i="87" s="1"/>
  <c r="A210" i="87" s="1"/>
  <c r="A211" i="87" s="1"/>
  <c r="A212" i="87" s="1"/>
  <c r="A213" i="87" s="1"/>
  <c r="A214" i="87" s="1"/>
  <c r="A215" i="87" s="1"/>
  <c r="A216" i="87" s="1"/>
  <c r="A217" i="87" s="1"/>
  <c r="A218" i="87" s="1"/>
  <c r="A219" i="87" s="1"/>
  <c r="A220" i="87" s="1"/>
  <c r="A221" i="87" s="1"/>
  <c r="A222" i="87" s="1"/>
  <c r="A223" i="87" s="1"/>
  <c r="A224" i="87" s="1"/>
  <c r="A225" i="87" s="1"/>
  <c r="A226" i="87" s="1"/>
  <c r="A227" i="87" s="1"/>
  <c r="A228" i="87" s="1"/>
  <c r="A229" i="87" s="1"/>
  <c r="A230" i="87" s="1"/>
  <c r="A231" i="87" s="1"/>
  <c r="A232" i="87" s="1"/>
  <c r="A233" i="87" s="1"/>
  <c r="A234" i="87" s="1"/>
  <c r="A235" i="87" s="1"/>
  <c r="A236" i="87" s="1"/>
  <c r="A237" i="87" s="1"/>
  <c r="A238" i="87" s="1"/>
  <c r="A239" i="87" s="1"/>
  <c r="D10" i="81"/>
  <c r="D11" i="81" s="1"/>
  <c r="D12" i="81" s="1"/>
  <c r="D13" i="81" s="1"/>
  <c r="D14" i="81" s="1"/>
  <c r="D28" i="84"/>
  <c r="D14" i="85"/>
  <c r="H11" i="85"/>
  <c r="E11" i="85"/>
  <c r="G11" i="85" s="1"/>
  <c r="G38" i="92" l="1"/>
  <c r="K38" i="92"/>
  <c r="A41" i="92"/>
  <c r="C40" i="92"/>
  <c r="D39" i="92"/>
  <c r="B40" i="87"/>
  <c r="F40" i="87" s="1"/>
  <c r="F39" i="87"/>
  <c r="E9" i="89"/>
  <c r="H9" i="89" s="1"/>
  <c r="E11" i="81"/>
  <c r="C39" i="87"/>
  <c r="E10" i="81"/>
  <c r="D15" i="85"/>
  <c r="D17" i="85" s="1"/>
  <c r="E13" i="85"/>
  <c r="F11" i="85"/>
  <c r="E12" i="81"/>
  <c r="H38" i="92" l="1"/>
  <c r="L38" i="92" s="1"/>
  <c r="I38" i="92"/>
  <c r="M38" i="92" s="1"/>
  <c r="E40" i="92"/>
  <c r="F40" i="92" s="1"/>
  <c r="D40" i="92"/>
  <c r="K39" i="92"/>
  <c r="G39" i="92"/>
  <c r="C41" i="92"/>
  <c r="A42" i="92"/>
  <c r="B41" i="87"/>
  <c r="F41" i="87" s="1"/>
  <c r="F20" i="85"/>
  <c r="G12" i="81"/>
  <c r="G11" i="81"/>
  <c r="F19" i="85"/>
  <c r="F18" i="85"/>
  <c r="G10" i="81"/>
  <c r="C40" i="87"/>
  <c r="I11" i="85"/>
  <c r="E14" i="85"/>
  <c r="F13" i="85" s="1"/>
  <c r="E14" i="81"/>
  <c r="F22" i="85" s="1"/>
  <c r="I22" i="85" s="1"/>
  <c r="E13" i="81"/>
  <c r="F21" i="85" s="1"/>
  <c r="I21" i="85" s="1"/>
  <c r="A43" i="92" l="1"/>
  <c r="C42" i="92"/>
  <c r="E41" i="92"/>
  <c r="F41" i="92" s="1"/>
  <c r="D41" i="92"/>
  <c r="I39" i="92"/>
  <c r="M39" i="92" s="1"/>
  <c r="H39" i="92"/>
  <c r="L39" i="92" s="1"/>
  <c r="G40" i="92"/>
  <c r="K40" i="92"/>
  <c r="B42" i="87"/>
  <c r="F42" i="87" s="1"/>
  <c r="D18" i="85"/>
  <c r="D19" i="85"/>
  <c r="D20" i="85"/>
  <c r="C41" i="87"/>
  <c r="B43" i="87"/>
  <c r="E15" i="81"/>
  <c r="F14" i="85"/>
  <c r="G13" i="85" s="1"/>
  <c r="E15" i="85"/>
  <c r="E17" i="85" s="1"/>
  <c r="E20" i="85" l="1"/>
  <c r="E18" i="85"/>
  <c r="D23" i="85"/>
  <c r="C11" i="89" s="1"/>
  <c r="E19" i="85"/>
  <c r="H40" i="92"/>
  <c r="L40" i="92" s="1"/>
  <c r="I40" i="92"/>
  <c r="M40" i="92" s="1"/>
  <c r="C43" i="92"/>
  <c r="A44" i="92"/>
  <c r="K41" i="92"/>
  <c r="G41" i="92"/>
  <c r="E42" i="92"/>
  <c r="F42" i="92" s="1"/>
  <c r="D42" i="92"/>
  <c r="F43" i="87"/>
  <c r="B44" i="87"/>
  <c r="C42" i="87"/>
  <c r="F15" i="85"/>
  <c r="G14" i="85"/>
  <c r="H13" i="85" s="1"/>
  <c r="C13" i="89" l="1"/>
  <c r="C15" i="89"/>
  <c r="C14" i="89"/>
  <c r="G42" i="92"/>
  <c r="K42" i="92"/>
  <c r="I41" i="92"/>
  <c r="M41" i="92" s="1"/>
  <c r="H41" i="92"/>
  <c r="L41" i="92" s="1"/>
  <c r="A45" i="92"/>
  <c r="C44" i="92"/>
  <c r="E43" i="92"/>
  <c r="F43" i="92" s="1"/>
  <c r="D43" i="92"/>
  <c r="F44" i="87"/>
  <c r="C43" i="87"/>
  <c r="B45" i="87"/>
  <c r="F23" i="85"/>
  <c r="E11" i="89" s="1"/>
  <c r="G15" i="85"/>
  <c r="H14" i="85"/>
  <c r="H15" i="85" s="1"/>
  <c r="E23" i="85"/>
  <c r="E13" i="89" l="1"/>
  <c r="E15" i="89"/>
  <c r="E14" i="89"/>
  <c r="D10" i="92"/>
  <c r="D14" i="92" s="1"/>
  <c r="D11" i="89"/>
  <c r="H17" i="85"/>
  <c r="H20" i="85"/>
  <c r="H18" i="85"/>
  <c r="I18" i="85" s="1"/>
  <c r="H19" i="85"/>
  <c r="G17" i="85"/>
  <c r="G20" i="85"/>
  <c r="G18" i="85"/>
  <c r="G19" i="85"/>
  <c r="K43" i="92"/>
  <c r="G43" i="92"/>
  <c r="C45" i="92"/>
  <c r="A46" i="92"/>
  <c r="E44" i="92"/>
  <c r="F44" i="92" s="1"/>
  <c r="D44" i="92"/>
  <c r="H42" i="92"/>
  <c r="L42" i="92" s="1"/>
  <c r="I42" i="92"/>
  <c r="M42" i="92" s="1"/>
  <c r="F45" i="87"/>
  <c r="D10" i="87"/>
  <c r="C10" i="87" s="1"/>
  <c r="C44" i="87"/>
  <c r="B46" i="87"/>
  <c r="I19" i="85"/>
  <c r="I20" i="85"/>
  <c r="G23" i="85"/>
  <c r="F11" i="89" s="1"/>
  <c r="D14" i="89" l="1"/>
  <c r="D13" i="89"/>
  <c r="D15" i="89"/>
  <c r="F15" i="89"/>
  <c r="F13" i="89"/>
  <c r="F14" i="89"/>
  <c r="D41" i="87"/>
  <c r="G41" i="87" s="1"/>
  <c r="D57" i="87"/>
  <c r="G57" i="87" s="1"/>
  <c r="D65" i="87"/>
  <c r="G65" i="87" s="1"/>
  <c r="D73" i="87"/>
  <c r="G73" i="87" s="1"/>
  <c r="D81" i="87"/>
  <c r="G81" i="87" s="1"/>
  <c r="D89" i="87"/>
  <c r="G89" i="87" s="1"/>
  <c r="D97" i="87"/>
  <c r="G97" i="87" s="1"/>
  <c r="D105" i="87"/>
  <c r="G105" i="87" s="1"/>
  <c r="D113" i="87"/>
  <c r="G113" i="87" s="1"/>
  <c r="D129" i="87"/>
  <c r="G129" i="87" s="1"/>
  <c r="D145" i="87"/>
  <c r="G145" i="87" s="1"/>
  <c r="D169" i="87"/>
  <c r="G169" i="87" s="1"/>
  <c r="D201" i="87"/>
  <c r="G201" i="87" s="1"/>
  <c r="D233" i="87"/>
  <c r="G233" i="87" s="1"/>
  <c r="D45" i="87"/>
  <c r="G45" i="87" s="1"/>
  <c r="D77" i="87"/>
  <c r="G77" i="87" s="1"/>
  <c r="D101" i="87"/>
  <c r="G101" i="87" s="1"/>
  <c r="D125" i="87"/>
  <c r="G125" i="87" s="1"/>
  <c r="D149" i="87"/>
  <c r="G149" i="87" s="1"/>
  <c r="D181" i="87"/>
  <c r="G181" i="87" s="1"/>
  <c r="D205" i="87"/>
  <c r="G205" i="87" s="1"/>
  <c r="D229" i="87"/>
  <c r="G229" i="87" s="1"/>
  <c r="D62" i="87"/>
  <c r="G62" i="87" s="1"/>
  <c r="D158" i="87"/>
  <c r="G158" i="87" s="1"/>
  <c r="D42" i="87"/>
  <c r="G42" i="87" s="1"/>
  <c r="D50" i="87"/>
  <c r="G50" i="87" s="1"/>
  <c r="D58" i="87"/>
  <c r="G58" i="87" s="1"/>
  <c r="D66" i="87"/>
  <c r="G66" i="87" s="1"/>
  <c r="D74" i="87"/>
  <c r="G74" i="87" s="1"/>
  <c r="D82" i="87"/>
  <c r="G82" i="87" s="1"/>
  <c r="D90" i="87"/>
  <c r="G90" i="87" s="1"/>
  <c r="D98" i="87"/>
  <c r="G98" i="87" s="1"/>
  <c r="D106" i="87"/>
  <c r="G106" i="87" s="1"/>
  <c r="D114" i="87"/>
  <c r="G114" i="87" s="1"/>
  <c r="D122" i="87"/>
  <c r="G122" i="87" s="1"/>
  <c r="D130" i="87"/>
  <c r="G130" i="87" s="1"/>
  <c r="D138" i="87"/>
  <c r="G138" i="87" s="1"/>
  <c r="D146" i="87"/>
  <c r="G146" i="87" s="1"/>
  <c r="D154" i="87"/>
  <c r="G154" i="87" s="1"/>
  <c r="D162" i="87"/>
  <c r="G162" i="87" s="1"/>
  <c r="D170" i="87"/>
  <c r="G170" i="87" s="1"/>
  <c r="D178" i="87"/>
  <c r="G178" i="87" s="1"/>
  <c r="D186" i="87"/>
  <c r="G186" i="87" s="1"/>
  <c r="D194" i="87"/>
  <c r="G194" i="87" s="1"/>
  <c r="D202" i="87"/>
  <c r="G202" i="87" s="1"/>
  <c r="D210" i="87"/>
  <c r="G210" i="87" s="1"/>
  <c r="D218" i="87"/>
  <c r="G218" i="87" s="1"/>
  <c r="D226" i="87"/>
  <c r="G226" i="87" s="1"/>
  <c r="D234" i="87"/>
  <c r="G234" i="87" s="1"/>
  <c r="D43" i="87"/>
  <c r="G43" i="87" s="1"/>
  <c r="D51" i="87"/>
  <c r="G51" i="87" s="1"/>
  <c r="D59" i="87"/>
  <c r="G59" i="87" s="1"/>
  <c r="D67" i="87"/>
  <c r="G67" i="87" s="1"/>
  <c r="D75" i="87"/>
  <c r="G75" i="87" s="1"/>
  <c r="D83" i="87"/>
  <c r="G83" i="87" s="1"/>
  <c r="D91" i="87"/>
  <c r="G91" i="87" s="1"/>
  <c r="D99" i="87"/>
  <c r="G99" i="87" s="1"/>
  <c r="D107" i="87"/>
  <c r="G107" i="87" s="1"/>
  <c r="D115" i="87"/>
  <c r="G115" i="87" s="1"/>
  <c r="D123" i="87"/>
  <c r="G123" i="87" s="1"/>
  <c r="D131" i="87"/>
  <c r="G131" i="87" s="1"/>
  <c r="D139" i="87"/>
  <c r="G139" i="87" s="1"/>
  <c r="D147" i="87"/>
  <c r="G147" i="87" s="1"/>
  <c r="D155" i="87"/>
  <c r="G155" i="87" s="1"/>
  <c r="D163" i="87"/>
  <c r="G163" i="87" s="1"/>
  <c r="D171" i="87"/>
  <c r="G171" i="87" s="1"/>
  <c r="D179" i="87"/>
  <c r="G179" i="87" s="1"/>
  <c r="D187" i="87"/>
  <c r="G187" i="87" s="1"/>
  <c r="D195" i="87"/>
  <c r="G195" i="87" s="1"/>
  <c r="D203" i="87"/>
  <c r="G203" i="87" s="1"/>
  <c r="D211" i="87"/>
  <c r="G211" i="87" s="1"/>
  <c r="D219" i="87"/>
  <c r="G219" i="87" s="1"/>
  <c r="D227" i="87"/>
  <c r="G227" i="87" s="1"/>
  <c r="D235" i="87"/>
  <c r="G235" i="87" s="1"/>
  <c r="D69" i="87"/>
  <c r="G69" i="87" s="1"/>
  <c r="D117" i="87"/>
  <c r="G117" i="87" s="1"/>
  <c r="D141" i="87"/>
  <c r="G141" i="87" s="1"/>
  <c r="D165" i="87"/>
  <c r="G165" i="87" s="1"/>
  <c r="D189" i="87"/>
  <c r="G189" i="87" s="1"/>
  <c r="D213" i="87"/>
  <c r="G213" i="87" s="1"/>
  <c r="D237" i="87"/>
  <c r="G237" i="87" s="1"/>
  <c r="D46" i="87"/>
  <c r="G46" i="87" s="1"/>
  <c r="D70" i="87"/>
  <c r="G70" i="87" s="1"/>
  <c r="D94" i="87"/>
  <c r="G94" i="87" s="1"/>
  <c r="D110" i="87"/>
  <c r="G110" i="87" s="1"/>
  <c r="D134" i="87"/>
  <c r="G134" i="87" s="1"/>
  <c r="D166" i="87"/>
  <c r="G166" i="87" s="1"/>
  <c r="D190" i="87"/>
  <c r="G190" i="87" s="1"/>
  <c r="D44" i="87"/>
  <c r="G44" i="87" s="1"/>
  <c r="D52" i="87"/>
  <c r="G52" i="87" s="1"/>
  <c r="D60" i="87"/>
  <c r="G60" i="87" s="1"/>
  <c r="D68" i="87"/>
  <c r="G68" i="87" s="1"/>
  <c r="D76" i="87"/>
  <c r="G76" i="87" s="1"/>
  <c r="D84" i="87"/>
  <c r="G84" i="87" s="1"/>
  <c r="D92" i="87"/>
  <c r="G92" i="87" s="1"/>
  <c r="D100" i="87"/>
  <c r="G100" i="87" s="1"/>
  <c r="D108" i="87"/>
  <c r="G108" i="87" s="1"/>
  <c r="D116" i="87"/>
  <c r="G116" i="87" s="1"/>
  <c r="D124" i="87"/>
  <c r="G124" i="87" s="1"/>
  <c r="D132" i="87"/>
  <c r="G132" i="87" s="1"/>
  <c r="D140" i="87"/>
  <c r="G140" i="87" s="1"/>
  <c r="D148" i="87"/>
  <c r="G148" i="87" s="1"/>
  <c r="D156" i="87"/>
  <c r="G156" i="87" s="1"/>
  <c r="D164" i="87"/>
  <c r="G164" i="87" s="1"/>
  <c r="D172" i="87"/>
  <c r="G172" i="87" s="1"/>
  <c r="D180" i="87"/>
  <c r="G180" i="87" s="1"/>
  <c r="D188" i="87"/>
  <c r="G188" i="87" s="1"/>
  <c r="D196" i="87"/>
  <c r="G196" i="87" s="1"/>
  <c r="D204" i="87"/>
  <c r="G204" i="87" s="1"/>
  <c r="D212" i="87"/>
  <c r="G212" i="87" s="1"/>
  <c r="D220" i="87"/>
  <c r="G220" i="87" s="1"/>
  <c r="D228" i="87"/>
  <c r="G228" i="87" s="1"/>
  <c r="D236" i="87"/>
  <c r="G236" i="87" s="1"/>
  <c r="D86" i="87"/>
  <c r="G86" i="87" s="1"/>
  <c r="D126" i="87"/>
  <c r="G126" i="87" s="1"/>
  <c r="D150" i="87"/>
  <c r="G150" i="87" s="1"/>
  <c r="D182" i="87"/>
  <c r="G182" i="87" s="1"/>
  <c r="D198" i="87"/>
  <c r="G198" i="87" s="1"/>
  <c r="D40" i="87"/>
  <c r="G40" i="87" s="1"/>
  <c r="D48" i="87"/>
  <c r="G48" i="87" s="1"/>
  <c r="D56" i="87"/>
  <c r="G56" i="87" s="1"/>
  <c r="D64" i="87"/>
  <c r="G64" i="87" s="1"/>
  <c r="D72" i="87"/>
  <c r="G72" i="87" s="1"/>
  <c r="D80" i="87"/>
  <c r="G80" i="87" s="1"/>
  <c r="D88" i="87"/>
  <c r="G88" i="87" s="1"/>
  <c r="D96" i="87"/>
  <c r="G96" i="87" s="1"/>
  <c r="D104" i="87"/>
  <c r="G104" i="87" s="1"/>
  <c r="D112" i="87"/>
  <c r="G112" i="87" s="1"/>
  <c r="D120" i="87"/>
  <c r="G120" i="87" s="1"/>
  <c r="D128" i="87"/>
  <c r="G128" i="87" s="1"/>
  <c r="D136" i="87"/>
  <c r="G136" i="87" s="1"/>
  <c r="D144" i="87"/>
  <c r="G144" i="87" s="1"/>
  <c r="D152" i="87"/>
  <c r="G152" i="87" s="1"/>
  <c r="D160" i="87"/>
  <c r="G160" i="87" s="1"/>
  <c r="D168" i="87"/>
  <c r="G168" i="87" s="1"/>
  <c r="D176" i="87"/>
  <c r="G176" i="87" s="1"/>
  <c r="D184" i="87"/>
  <c r="G184" i="87" s="1"/>
  <c r="D192" i="87"/>
  <c r="G192" i="87" s="1"/>
  <c r="D200" i="87"/>
  <c r="G200" i="87" s="1"/>
  <c r="D208" i="87"/>
  <c r="G208" i="87" s="1"/>
  <c r="D216" i="87"/>
  <c r="G216" i="87" s="1"/>
  <c r="D224" i="87"/>
  <c r="G224" i="87" s="1"/>
  <c r="D232" i="87"/>
  <c r="G232" i="87" s="1"/>
  <c r="D38" i="87"/>
  <c r="G38" i="87" s="1"/>
  <c r="D49" i="87"/>
  <c r="G49" i="87" s="1"/>
  <c r="D121" i="87"/>
  <c r="G121" i="87" s="1"/>
  <c r="D137" i="87"/>
  <c r="G137" i="87" s="1"/>
  <c r="D153" i="87"/>
  <c r="G153" i="87" s="1"/>
  <c r="D161" i="87"/>
  <c r="G161" i="87" s="1"/>
  <c r="D177" i="87"/>
  <c r="G177" i="87" s="1"/>
  <c r="D185" i="87"/>
  <c r="G185" i="87" s="1"/>
  <c r="D193" i="87"/>
  <c r="G193" i="87" s="1"/>
  <c r="D209" i="87"/>
  <c r="G209" i="87" s="1"/>
  <c r="D217" i="87"/>
  <c r="G217" i="87" s="1"/>
  <c r="D225" i="87"/>
  <c r="G225" i="87" s="1"/>
  <c r="D53" i="87"/>
  <c r="G53" i="87" s="1"/>
  <c r="D61" i="87"/>
  <c r="G61" i="87" s="1"/>
  <c r="D85" i="87"/>
  <c r="G85" i="87" s="1"/>
  <c r="D93" i="87"/>
  <c r="G93" i="87" s="1"/>
  <c r="D109" i="87"/>
  <c r="G109" i="87" s="1"/>
  <c r="D133" i="87"/>
  <c r="G133" i="87" s="1"/>
  <c r="D157" i="87"/>
  <c r="G157" i="87" s="1"/>
  <c r="D173" i="87"/>
  <c r="G173" i="87" s="1"/>
  <c r="D197" i="87"/>
  <c r="G197" i="87" s="1"/>
  <c r="D221" i="87"/>
  <c r="G221" i="87" s="1"/>
  <c r="D54" i="87"/>
  <c r="G54" i="87" s="1"/>
  <c r="D78" i="87"/>
  <c r="G78" i="87" s="1"/>
  <c r="D102" i="87"/>
  <c r="G102" i="87" s="1"/>
  <c r="D118" i="87"/>
  <c r="G118" i="87" s="1"/>
  <c r="D142" i="87"/>
  <c r="G142" i="87" s="1"/>
  <c r="D79" i="87"/>
  <c r="G79" i="87" s="1"/>
  <c r="D143" i="87"/>
  <c r="G143" i="87" s="1"/>
  <c r="D199" i="87"/>
  <c r="G199" i="87" s="1"/>
  <c r="D231" i="87"/>
  <c r="G231" i="87" s="1"/>
  <c r="D167" i="87"/>
  <c r="G167" i="87" s="1"/>
  <c r="D119" i="87"/>
  <c r="G119" i="87" s="1"/>
  <c r="D230" i="87"/>
  <c r="G230" i="87" s="1"/>
  <c r="D87" i="87"/>
  <c r="G87" i="87" s="1"/>
  <c r="D151" i="87"/>
  <c r="G151" i="87" s="1"/>
  <c r="D206" i="87"/>
  <c r="G206" i="87" s="1"/>
  <c r="D238" i="87"/>
  <c r="G238" i="87" s="1"/>
  <c r="D95" i="87"/>
  <c r="G95" i="87" s="1"/>
  <c r="D159" i="87"/>
  <c r="G159" i="87" s="1"/>
  <c r="D207" i="87"/>
  <c r="G207" i="87" s="1"/>
  <c r="D239" i="87"/>
  <c r="G239" i="87" s="1"/>
  <c r="D103" i="87"/>
  <c r="G103" i="87" s="1"/>
  <c r="D214" i="87"/>
  <c r="G214" i="87" s="1"/>
  <c r="D55" i="87"/>
  <c r="G55" i="87" s="1"/>
  <c r="D127" i="87"/>
  <c r="G127" i="87" s="1"/>
  <c r="D223" i="87"/>
  <c r="G223" i="87" s="1"/>
  <c r="D135" i="87"/>
  <c r="G135" i="87" s="1"/>
  <c r="D39" i="87"/>
  <c r="G39" i="87" s="1"/>
  <c r="D175" i="87"/>
  <c r="G175" i="87" s="1"/>
  <c r="D47" i="87"/>
  <c r="G47" i="87" s="1"/>
  <c r="D111" i="87"/>
  <c r="G111" i="87" s="1"/>
  <c r="D174" i="87"/>
  <c r="G174" i="87" s="1"/>
  <c r="D215" i="87"/>
  <c r="G215" i="87" s="1"/>
  <c r="D222" i="87"/>
  <c r="G222" i="87" s="1"/>
  <c r="D63" i="87"/>
  <c r="G63" i="87" s="1"/>
  <c r="D183" i="87"/>
  <c r="G183" i="87" s="1"/>
  <c r="D71" i="87"/>
  <c r="G71" i="87" s="1"/>
  <c r="D191" i="87"/>
  <c r="G191" i="87" s="1"/>
  <c r="G44" i="92"/>
  <c r="K44" i="92"/>
  <c r="E45" i="92"/>
  <c r="F45" i="92" s="1"/>
  <c r="D45" i="92"/>
  <c r="A47" i="92"/>
  <c r="C46" i="92"/>
  <c r="I43" i="92"/>
  <c r="M43" i="92" s="1"/>
  <c r="H43" i="92"/>
  <c r="L43" i="92" s="1"/>
  <c r="F46" i="87"/>
  <c r="D14" i="87"/>
  <c r="C14" i="87" s="1"/>
  <c r="K45" i="87"/>
  <c r="B47" i="87"/>
  <c r="C45" i="87"/>
  <c r="H23" i="85"/>
  <c r="G11" i="89" s="1"/>
  <c r="I17" i="85"/>
  <c r="G14" i="89" l="1"/>
  <c r="G13" i="89"/>
  <c r="G15" i="89"/>
  <c r="H15" i="89"/>
  <c r="H13" i="89"/>
  <c r="E46" i="92"/>
  <c r="F46" i="92" s="1"/>
  <c r="D46" i="92"/>
  <c r="C47" i="92"/>
  <c r="A48" i="92"/>
  <c r="K45" i="92"/>
  <c r="G45" i="92"/>
  <c r="H44" i="92"/>
  <c r="L44" i="92" s="1"/>
  <c r="I44" i="92"/>
  <c r="M44" i="92" s="1"/>
  <c r="F47" i="87"/>
  <c r="K44" i="87"/>
  <c r="K41" i="87"/>
  <c r="K40" i="87"/>
  <c r="K38" i="87"/>
  <c r="K43" i="87"/>
  <c r="K39" i="87"/>
  <c r="K42" i="87"/>
  <c r="C46" i="87"/>
  <c r="K46" i="87"/>
  <c r="B48" i="87"/>
  <c r="I45" i="87"/>
  <c r="M45" i="87" s="1"/>
  <c r="H45" i="87"/>
  <c r="L45" i="87" s="1"/>
  <c r="I23" i="85"/>
  <c r="H45" i="92" l="1"/>
  <c r="L45" i="92" s="1"/>
  <c r="I45" i="92"/>
  <c r="M45" i="92" s="1"/>
  <c r="A49" i="92"/>
  <c r="C48" i="92"/>
  <c r="E47" i="92"/>
  <c r="F47" i="92" s="1"/>
  <c r="D47" i="92"/>
  <c r="G46" i="92"/>
  <c r="K46" i="92"/>
  <c r="F48" i="87"/>
  <c r="H43" i="87"/>
  <c r="L43" i="87" s="1"/>
  <c r="I43" i="87"/>
  <c r="M43" i="87" s="1"/>
  <c r="H38" i="87"/>
  <c r="L38" i="87" s="1"/>
  <c r="I38" i="87"/>
  <c r="M38" i="87" s="1"/>
  <c r="I41" i="87"/>
  <c r="M41" i="87" s="1"/>
  <c r="H41" i="87"/>
  <c r="L41" i="87" s="1"/>
  <c r="I39" i="87"/>
  <c r="M39" i="87" s="1"/>
  <c r="H39" i="87"/>
  <c r="L39" i="87" s="1"/>
  <c r="I40" i="87"/>
  <c r="M40" i="87" s="1"/>
  <c r="H40" i="87"/>
  <c r="L40" i="87" s="1"/>
  <c r="H42" i="87"/>
  <c r="L42" i="87" s="1"/>
  <c r="I42" i="87"/>
  <c r="M42" i="87" s="1"/>
  <c r="I44" i="87"/>
  <c r="M44" i="87" s="1"/>
  <c r="H44" i="87"/>
  <c r="L44" i="87" s="1"/>
  <c r="K47" i="87"/>
  <c r="C47" i="87"/>
  <c r="B49" i="87"/>
  <c r="I46" i="87"/>
  <c r="M46" i="87" s="1"/>
  <c r="H46" i="87"/>
  <c r="L46" i="87" s="1"/>
  <c r="K47" i="92" l="1"/>
  <c r="G47" i="92"/>
  <c r="H46" i="92"/>
  <c r="L46" i="92" s="1"/>
  <c r="I46" i="92"/>
  <c r="M46" i="92" s="1"/>
  <c r="E48" i="92"/>
  <c r="F48" i="92" s="1"/>
  <c r="D48" i="92"/>
  <c r="C49" i="92"/>
  <c r="A50" i="92"/>
  <c r="F49" i="87"/>
  <c r="K48" i="87"/>
  <c r="I47" i="87"/>
  <c r="M47" i="87" s="1"/>
  <c r="H47" i="87"/>
  <c r="L47" i="87" s="1"/>
  <c r="B50" i="87"/>
  <c r="C48" i="87"/>
  <c r="G48" i="92" l="1"/>
  <c r="K48" i="92"/>
  <c r="A51" i="92"/>
  <c r="C50" i="92"/>
  <c r="E49" i="92"/>
  <c r="F49" i="92" s="1"/>
  <c r="D49" i="92"/>
  <c r="H47" i="92"/>
  <c r="L47" i="92" s="1"/>
  <c r="I47" i="92"/>
  <c r="M47" i="92" s="1"/>
  <c r="F50" i="87"/>
  <c r="H48" i="87"/>
  <c r="L48" i="87" s="1"/>
  <c r="I48" i="87"/>
  <c r="M48" i="87" s="1"/>
  <c r="K49" i="87"/>
  <c r="C49" i="87"/>
  <c r="B51" i="87"/>
  <c r="K49" i="92" l="1"/>
  <c r="G49" i="92"/>
  <c r="C51" i="92"/>
  <c r="A52" i="92"/>
  <c r="E50" i="92"/>
  <c r="F50" i="92" s="1"/>
  <c r="D50" i="92"/>
  <c r="H48" i="92"/>
  <c r="L48" i="92" s="1"/>
  <c r="I48" i="92"/>
  <c r="M48" i="92" s="1"/>
  <c r="F51" i="87"/>
  <c r="B52" i="87"/>
  <c r="K50" i="87"/>
  <c r="C50" i="87"/>
  <c r="I49" i="87"/>
  <c r="M49" i="87" s="1"/>
  <c r="H49" i="87"/>
  <c r="L49" i="87" s="1"/>
  <c r="G50" i="92" l="1"/>
  <c r="K50" i="92"/>
  <c r="A53" i="92"/>
  <c r="C52" i="92"/>
  <c r="E51" i="92"/>
  <c r="F51" i="92" s="1"/>
  <c r="D51" i="92"/>
  <c r="H49" i="92"/>
  <c r="L49" i="92" s="1"/>
  <c r="I49" i="92"/>
  <c r="M49" i="92" s="1"/>
  <c r="F52" i="87"/>
  <c r="C51" i="87"/>
  <c r="H50" i="87"/>
  <c r="L50" i="87" s="1"/>
  <c r="I50" i="87"/>
  <c r="M50" i="87" s="1"/>
  <c r="K51" i="87"/>
  <c r="B53" i="87"/>
  <c r="K51" i="92" l="1"/>
  <c r="G51" i="92"/>
  <c r="E52" i="92"/>
  <c r="F52" i="92" s="1"/>
  <c r="D52" i="92"/>
  <c r="C53" i="92"/>
  <c r="A54" i="92"/>
  <c r="I50" i="92"/>
  <c r="M50" i="92" s="1"/>
  <c r="H50" i="92"/>
  <c r="L50" i="92" s="1"/>
  <c r="F53" i="87"/>
  <c r="H51" i="87"/>
  <c r="L51" i="87" s="1"/>
  <c r="I51" i="87"/>
  <c r="M51" i="87" s="1"/>
  <c r="C52" i="87"/>
  <c r="K52" i="87"/>
  <c r="B54" i="87"/>
  <c r="E53" i="92" l="1"/>
  <c r="F53" i="92" s="1"/>
  <c r="D53" i="92"/>
  <c r="C54" i="92"/>
  <c r="A55" i="92"/>
  <c r="G52" i="92"/>
  <c r="K52" i="92"/>
  <c r="H51" i="92"/>
  <c r="L51" i="92" s="1"/>
  <c r="I51" i="92"/>
  <c r="M51" i="92" s="1"/>
  <c r="F54" i="87"/>
  <c r="I52" i="87"/>
  <c r="M52" i="87" s="1"/>
  <c r="H52" i="87"/>
  <c r="L52" i="87" s="1"/>
  <c r="C53" i="87"/>
  <c r="K53" i="87"/>
  <c r="B55" i="87"/>
  <c r="A56" i="92" l="1"/>
  <c r="C55" i="92"/>
  <c r="E54" i="92"/>
  <c r="F54" i="92" s="1"/>
  <c r="D54" i="92"/>
  <c r="I52" i="92"/>
  <c r="M52" i="92" s="1"/>
  <c r="H52" i="92"/>
  <c r="L52" i="92" s="1"/>
  <c r="K53" i="92"/>
  <c r="G53" i="92"/>
  <c r="F55" i="87"/>
  <c r="K54" i="87"/>
  <c r="C54" i="87"/>
  <c r="B56" i="87"/>
  <c r="H53" i="87"/>
  <c r="L53" i="87" s="1"/>
  <c r="I53" i="87"/>
  <c r="M53" i="87" s="1"/>
  <c r="H53" i="92" l="1"/>
  <c r="L53" i="92" s="1"/>
  <c r="I53" i="92"/>
  <c r="M53" i="92" s="1"/>
  <c r="G54" i="92"/>
  <c r="K54" i="92"/>
  <c r="E55" i="92"/>
  <c r="F55" i="92" s="1"/>
  <c r="D55" i="92"/>
  <c r="C56" i="92"/>
  <c r="A57" i="92"/>
  <c r="F56" i="87"/>
  <c r="C55" i="87"/>
  <c r="B57" i="87"/>
  <c r="H54" i="87"/>
  <c r="L54" i="87" s="1"/>
  <c r="I54" i="87"/>
  <c r="M54" i="87" s="1"/>
  <c r="K55" i="87"/>
  <c r="I54" i="92" l="1"/>
  <c r="M54" i="92" s="1"/>
  <c r="H54" i="92"/>
  <c r="L54" i="92" s="1"/>
  <c r="E56" i="92"/>
  <c r="F56" i="92" s="1"/>
  <c r="D56" i="92"/>
  <c r="A58" i="92"/>
  <c r="C57" i="92"/>
  <c r="G55" i="92"/>
  <c r="K55" i="92"/>
  <c r="F57" i="87"/>
  <c r="K56" i="87"/>
  <c r="B58" i="87"/>
  <c r="H55" i="87"/>
  <c r="L55" i="87" s="1"/>
  <c r="I55" i="87"/>
  <c r="M55" i="87" s="1"/>
  <c r="C56" i="87"/>
  <c r="E57" i="92" l="1"/>
  <c r="F57" i="92" s="1"/>
  <c r="D57" i="92"/>
  <c r="H55" i="92"/>
  <c r="L55" i="92" s="1"/>
  <c r="I55" i="92"/>
  <c r="M55" i="92" s="1"/>
  <c r="C58" i="92"/>
  <c r="A59" i="92"/>
  <c r="K56" i="92"/>
  <c r="G56" i="92"/>
  <c r="F58" i="87"/>
  <c r="K57" i="87"/>
  <c r="B59" i="87"/>
  <c r="I56" i="87"/>
  <c r="M56" i="87" s="1"/>
  <c r="H56" i="87"/>
  <c r="L56" i="87" s="1"/>
  <c r="C57" i="87"/>
  <c r="E58" i="92" l="1"/>
  <c r="F58" i="92" s="1"/>
  <c r="D58" i="92"/>
  <c r="I56" i="92"/>
  <c r="M56" i="92" s="1"/>
  <c r="H56" i="92"/>
  <c r="L56" i="92" s="1"/>
  <c r="A60" i="92"/>
  <c r="C59" i="92"/>
  <c r="G57" i="92"/>
  <c r="K57" i="92"/>
  <c r="F59" i="87"/>
  <c r="H57" i="87"/>
  <c r="L57" i="87" s="1"/>
  <c r="I57" i="87"/>
  <c r="M57" i="87" s="1"/>
  <c r="K58" i="87"/>
  <c r="B60" i="87"/>
  <c r="C58" i="87"/>
  <c r="E59" i="92" l="1"/>
  <c r="F59" i="92" s="1"/>
  <c r="D59" i="92"/>
  <c r="H57" i="92"/>
  <c r="L57" i="92" s="1"/>
  <c r="I57" i="92"/>
  <c r="M57" i="92" s="1"/>
  <c r="C60" i="92"/>
  <c r="A61" i="92"/>
  <c r="K58" i="92"/>
  <c r="G58" i="92"/>
  <c r="F60" i="87"/>
  <c r="H58" i="87"/>
  <c r="L58" i="87" s="1"/>
  <c r="I58" i="87"/>
  <c r="M58" i="87" s="1"/>
  <c r="B61" i="87"/>
  <c r="C59" i="87"/>
  <c r="K59" i="87"/>
  <c r="A62" i="92" l="1"/>
  <c r="C61" i="92"/>
  <c r="E60" i="92"/>
  <c r="F60" i="92" s="1"/>
  <c r="D60" i="92"/>
  <c r="I58" i="92"/>
  <c r="M58" i="92" s="1"/>
  <c r="H58" i="92"/>
  <c r="L58" i="92" s="1"/>
  <c r="G59" i="92"/>
  <c r="K59" i="92"/>
  <c r="F61" i="87"/>
  <c r="C60" i="87"/>
  <c r="B62" i="87"/>
  <c r="I59" i="87"/>
  <c r="M59" i="87" s="1"/>
  <c r="H59" i="87"/>
  <c r="L59" i="87" s="1"/>
  <c r="K60" i="87"/>
  <c r="H59" i="92" l="1"/>
  <c r="L59" i="92" s="1"/>
  <c r="I59" i="92"/>
  <c r="M59" i="92" s="1"/>
  <c r="K60" i="92"/>
  <c r="G60" i="92"/>
  <c r="E61" i="92"/>
  <c r="F61" i="92" s="1"/>
  <c r="D61" i="92"/>
  <c r="C62" i="92"/>
  <c r="A63" i="92"/>
  <c r="F62" i="87"/>
  <c r="K61" i="87"/>
  <c r="H60" i="87"/>
  <c r="L60" i="87" s="1"/>
  <c r="I60" i="87"/>
  <c r="M60" i="87" s="1"/>
  <c r="B63" i="87"/>
  <c r="C61" i="87"/>
  <c r="E62" i="92" l="1"/>
  <c r="F62" i="92" s="1"/>
  <c r="D62" i="92"/>
  <c r="G61" i="92"/>
  <c r="K61" i="92"/>
  <c r="A64" i="92"/>
  <c r="C63" i="92"/>
  <c r="I60" i="92"/>
  <c r="M60" i="92" s="1"/>
  <c r="H60" i="92"/>
  <c r="L60" i="92" s="1"/>
  <c r="F63" i="87"/>
  <c r="K62" i="87"/>
  <c r="B64" i="87"/>
  <c r="C62" i="87"/>
  <c r="I61" i="87"/>
  <c r="M61" i="87" s="1"/>
  <c r="H61" i="87"/>
  <c r="L61" i="87" s="1"/>
  <c r="E63" i="92" l="1"/>
  <c r="F63" i="92" s="1"/>
  <c r="D63" i="92"/>
  <c r="C64" i="92"/>
  <c r="A65" i="92"/>
  <c r="H61" i="92"/>
  <c r="L61" i="92" s="1"/>
  <c r="I61" i="92"/>
  <c r="M61" i="92" s="1"/>
  <c r="K62" i="92"/>
  <c r="G62" i="92"/>
  <c r="F64" i="87"/>
  <c r="C63" i="87"/>
  <c r="K63" i="87"/>
  <c r="B65" i="87"/>
  <c r="I62" i="87"/>
  <c r="M62" i="87" s="1"/>
  <c r="H62" i="87"/>
  <c r="L62" i="87" s="1"/>
  <c r="I62" i="92" l="1"/>
  <c r="M62" i="92" s="1"/>
  <c r="H62" i="92"/>
  <c r="L62" i="92" s="1"/>
  <c r="A66" i="92"/>
  <c r="C65" i="92"/>
  <c r="E64" i="92"/>
  <c r="F64" i="92" s="1"/>
  <c r="D64" i="92"/>
  <c r="G63" i="92"/>
  <c r="K63" i="92"/>
  <c r="F65" i="87"/>
  <c r="H63" i="87"/>
  <c r="L63" i="87" s="1"/>
  <c r="I63" i="87"/>
  <c r="M63" i="87" s="1"/>
  <c r="K64" i="87"/>
  <c r="B66" i="87"/>
  <c r="C64" i="87"/>
  <c r="H63" i="92" l="1"/>
  <c r="L63" i="92" s="1"/>
  <c r="I63" i="92"/>
  <c r="M63" i="92" s="1"/>
  <c r="K64" i="92"/>
  <c r="G64" i="92"/>
  <c r="E65" i="92"/>
  <c r="F65" i="92" s="1"/>
  <c r="D65" i="92"/>
  <c r="C66" i="92"/>
  <c r="A67" i="92"/>
  <c r="F66" i="87"/>
  <c r="I64" i="87"/>
  <c r="M64" i="87" s="1"/>
  <c r="H64" i="87"/>
  <c r="L64" i="87" s="1"/>
  <c r="B67" i="87"/>
  <c r="C65" i="87"/>
  <c r="K65" i="87"/>
  <c r="A68" i="92" l="1"/>
  <c r="C67" i="92"/>
  <c r="E66" i="92"/>
  <c r="F66" i="92" s="1"/>
  <c r="D66" i="92"/>
  <c r="G65" i="92"/>
  <c r="K65" i="92"/>
  <c r="I64" i="92"/>
  <c r="M64" i="92" s="1"/>
  <c r="H64" i="92"/>
  <c r="L64" i="92" s="1"/>
  <c r="F67" i="87"/>
  <c r="B68" i="87"/>
  <c r="I65" i="87"/>
  <c r="M65" i="87" s="1"/>
  <c r="H65" i="87"/>
  <c r="L65" i="87" s="1"/>
  <c r="C66" i="87"/>
  <c r="K66" i="87"/>
  <c r="H65" i="92" l="1"/>
  <c r="L65" i="92" s="1"/>
  <c r="I65" i="92"/>
  <c r="M65" i="92" s="1"/>
  <c r="E67" i="92"/>
  <c r="F67" i="92" s="1"/>
  <c r="D67" i="92"/>
  <c r="K66" i="92"/>
  <c r="G66" i="92"/>
  <c r="C68" i="92"/>
  <c r="A69" i="92"/>
  <c r="F68" i="87"/>
  <c r="C67" i="87"/>
  <c r="K67" i="87"/>
  <c r="H66" i="87"/>
  <c r="L66" i="87" s="1"/>
  <c r="I66" i="87"/>
  <c r="M66" i="87" s="1"/>
  <c r="B69" i="87"/>
  <c r="A70" i="92" l="1"/>
  <c r="C69" i="92"/>
  <c r="I66" i="92"/>
  <c r="M66" i="92" s="1"/>
  <c r="H66" i="92"/>
  <c r="L66" i="92" s="1"/>
  <c r="G67" i="92"/>
  <c r="K67" i="92"/>
  <c r="E68" i="92"/>
  <c r="F68" i="92" s="1"/>
  <c r="D68" i="92"/>
  <c r="F69" i="87"/>
  <c r="B70" i="87"/>
  <c r="K68" i="87"/>
  <c r="I67" i="87"/>
  <c r="M67" i="87" s="1"/>
  <c r="H67" i="87"/>
  <c r="L67" i="87" s="1"/>
  <c r="C68" i="87"/>
  <c r="G68" i="92" l="1"/>
  <c r="K68" i="92"/>
  <c r="H67" i="92"/>
  <c r="L67" i="92" s="1"/>
  <c r="I67" i="92"/>
  <c r="M67" i="92" s="1"/>
  <c r="E69" i="92"/>
  <c r="F69" i="92" s="1"/>
  <c r="D69" i="92"/>
  <c r="C70" i="92"/>
  <c r="A71" i="92"/>
  <c r="F70" i="87"/>
  <c r="H68" i="87"/>
  <c r="L68" i="87" s="1"/>
  <c r="I68" i="87"/>
  <c r="M68" i="87" s="1"/>
  <c r="K69" i="87"/>
  <c r="C69" i="87"/>
  <c r="B71" i="87"/>
  <c r="A72" i="92" l="1"/>
  <c r="C71" i="92"/>
  <c r="E70" i="92"/>
  <c r="F70" i="92" s="1"/>
  <c r="D70" i="92"/>
  <c r="G69" i="92"/>
  <c r="K69" i="92"/>
  <c r="I68" i="92"/>
  <c r="M68" i="92" s="1"/>
  <c r="H68" i="92"/>
  <c r="L68" i="92" s="1"/>
  <c r="F71" i="87"/>
  <c r="H69" i="87"/>
  <c r="L69" i="87" s="1"/>
  <c r="I69" i="87"/>
  <c r="M69" i="87" s="1"/>
  <c r="C70" i="87"/>
  <c r="K70" i="87"/>
  <c r="B72" i="87"/>
  <c r="H69" i="92" l="1"/>
  <c r="L69" i="92" s="1"/>
  <c r="I69" i="92"/>
  <c r="M69" i="92" s="1"/>
  <c r="G70" i="92"/>
  <c r="K70" i="92"/>
  <c r="E71" i="92"/>
  <c r="F71" i="92" s="1"/>
  <c r="D71" i="92"/>
  <c r="C72" i="92"/>
  <c r="A73" i="92"/>
  <c r="F72" i="87"/>
  <c r="C71" i="87"/>
  <c r="K71" i="87"/>
  <c r="H70" i="87"/>
  <c r="L70" i="87" s="1"/>
  <c r="I70" i="87"/>
  <c r="M70" i="87" s="1"/>
  <c r="B73" i="87"/>
  <c r="A74" i="92" l="1"/>
  <c r="C73" i="92"/>
  <c r="E72" i="92"/>
  <c r="F72" i="92" s="1"/>
  <c r="D72" i="92"/>
  <c r="G71" i="92"/>
  <c r="K71" i="92"/>
  <c r="I70" i="92"/>
  <c r="M70" i="92" s="1"/>
  <c r="H70" i="92"/>
  <c r="L70" i="92" s="1"/>
  <c r="F73" i="87"/>
  <c r="H71" i="87"/>
  <c r="L71" i="87" s="1"/>
  <c r="I71" i="87"/>
  <c r="M71" i="87" s="1"/>
  <c r="K72" i="87"/>
  <c r="B74" i="87"/>
  <c r="C72" i="87"/>
  <c r="H71" i="92" l="1"/>
  <c r="L71" i="92" s="1"/>
  <c r="I71" i="92"/>
  <c r="M71" i="92" s="1"/>
  <c r="K72" i="92"/>
  <c r="G72" i="92"/>
  <c r="E73" i="92"/>
  <c r="F73" i="92" s="1"/>
  <c r="D73" i="92"/>
  <c r="C74" i="92"/>
  <c r="A75" i="92"/>
  <c r="F74" i="87"/>
  <c r="I72" i="87"/>
  <c r="M72" i="87" s="1"/>
  <c r="H72" i="87"/>
  <c r="L72" i="87" s="1"/>
  <c r="B75" i="87"/>
  <c r="C73" i="87"/>
  <c r="K73" i="87"/>
  <c r="E74" i="92" l="1"/>
  <c r="F74" i="92" s="1"/>
  <c r="D74" i="92"/>
  <c r="A76" i="92"/>
  <c r="C75" i="92"/>
  <c r="G73" i="92"/>
  <c r="K73" i="92"/>
  <c r="I72" i="92"/>
  <c r="M72" i="92" s="1"/>
  <c r="H72" i="92"/>
  <c r="L72" i="92" s="1"/>
  <c r="F75" i="87"/>
  <c r="K74" i="87"/>
  <c r="B76" i="87"/>
  <c r="C74" i="87"/>
  <c r="H73" i="87"/>
  <c r="L73" i="87" s="1"/>
  <c r="I73" i="87"/>
  <c r="M73" i="87" s="1"/>
  <c r="H73" i="92" l="1"/>
  <c r="L73" i="92" s="1"/>
  <c r="I73" i="92"/>
  <c r="M73" i="92" s="1"/>
  <c r="C76" i="92"/>
  <c r="A77" i="92"/>
  <c r="K74" i="92"/>
  <c r="G74" i="92"/>
  <c r="E75" i="92"/>
  <c r="F75" i="92" s="1"/>
  <c r="D75" i="92"/>
  <c r="F76" i="87"/>
  <c r="B77" i="87"/>
  <c r="C75" i="87"/>
  <c r="K75" i="87"/>
  <c r="H74" i="87"/>
  <c r="L74" i="87" s="1"/>
  <c r="I74" i="87"/>
  <c r="M74" i="87" s="1"/>
  <c r="G75" i="92" l="1"/>
  <c r="K75" i="92"/>
  <c r="I74" i="92"/>
  <c r="M74" i="92" s="1"/>
  <c r="H74" i="92"/>
  <c r="L74" i="92" s="1"/>
  <c r="A78" i="92"/>
  <c r="C77" i="92"/>
  <c r="E76" i="92"/>
  <c r="F76" i="92" s="1"/>
  <c r="D76" i="92"/>
  <c r="F77" i="87"/>
  <c r="C76" i="87"/>
  <c r="K76" i="87"/>
  <c r="H75" i="87"/>
  <c r="L75" i="87" s="1"/>
  <c r="I75" i="87"/>
  <c r="M75" i="87" s="1"/>
  <c r="B78" i="87"/>
  <c r="K76" i="92" l="1"/>
  <c r="G76" i="92"/>
  <c r="C78" i="92"/>
  <c r="A79" i="92"/>
  <c r="E77" i="92"/>
  <c r="F77" i="92" s="1"/>
  <c r="D77" i="92"/>
  <c r="H75" i="92"/>
  <c r="L75" i="92" s="1"/>
  <c r="I75" i="92"/>
  <c r="M75" i="92" s="1"/>
  <c r="F78" i="87"/>
  <c r="K77" i="87"/>
  <c r="H76" i="87"/>
  <c r="L76" i="87" s="1"/>
  <c r="I76" i="87"/>
  <c r="M76" i="87" s="1"/>
  <c r="B79" i="87"/>
  <c r="C77" i="87"/>
  <c r="G77" i="92" l="1"/>
  <c r="K77" i="92"/>
  <c r="A80" i="92"/>
  <c r="C79" i="92"/>
  <c r="E78" i="92"/>
  <c r="F78" i="92" s="1"/>
  <c r="D78" i="92"/>
  <c r="I76" i="92"/>
  <c r="M76" i="92" s="1"/>
  <c r="H76" i="92"/>
  <c r="L76" i="92" s="1"/>
  <c r="F79" i="87"/>
  <c r="B80" i="87"/>
  <c r="K78" i="87"/>
  <c r="C78" i="87"/>
  <c r="I77" i="87"/>
  <c r="M77" i="87" s="1"/>
  <c r="H77" i="87"/>
  <c r="L77" i="87" s="1"/>
  <c r="K78" i="92" l="1"/>
  <c r="G78" i="92"/>
  <c r="E79" i="92"/>
  <c r="F79" i="92" s="1"/>
  <c r="D79" i="92"/>
  <c r="C80" i="92"/>
  <c r="A81" i="92"/>
  <c r="H77" i="92"/>
  <c r="L77" i="92" s="1"/>
  <c r="I77" i="92"/>
  <c r="M77" i="92" s="1"/>
  <c r="F80" i="87"/>
  <c r="C79" i="87"/>
  <c r="I78" i="87"/>
  <c r="M78" i="87" s="1"/>
  <c r="H78" i="87"/>
  <c r="L78" i="87" s="1"/>
  <c r="K79" i="87"/>
  <c r="B81" i="87"/>
  <c r="E80" i="92" l="1"/>
  <c r="F80" i="92" s="1"/>
  <c r="D80" i="92"/>
  <c r="G79" i="92"/>
  <c r="K79" i="92"/>
  <c r="A82" i="92"/>
  <c r="C81" i="92"/>
  <c r="I78" i="92"/>
  <c r="M78" i="92" s="1"/>
  <c r="H78" i="92"/>
  <c r="L78" i="92" s="1"/>
  <c r="F81" i="87"/>
  <c r="H79" i="87"/>
  <c r="L79" i="87" s="1"/>
  <c r="I79" i="87"/>
  <c r="M79" i="87" s="1"/>
  <c r="K80" i="87"/>
  <c r="B82" i="87"/>
  <c r="C80" i="87"/>
  <c r="E81" i="92" l="1"/>
  <c r="F81" i="92" s="1"/>
  <c r="D81" i="92"/>
  <c r="H79" i="92"/>
  <c r="L79" i="92" s="1"/>
  <c r="I79" i="92"/>
  <c r="M79" i="92" s="1"/>
  <c r="K80" i="92"/>
  <c r="G80" i="92"/>
  <c r="C82" i="92"/>
  <c r="A83" i="92"/>
  <c r="F82" i="87"/>
  <c r="B83" i="87"/>
  <c r="H80" i="87"/>
  <c r="L80" i="87" s="1"/>
  <c r="I80" i="87"/>
  <c r="M80" i="87" s="1"/>
  <c r="C81" i="87"/>
  <c r="K81" i="87"/>
  <c r="A84" i="92" l="1"/>
  <c r="C83" i="92"/>
  <c r="I80" i="92"/>
  <c r="M80" i="92" s="1"/>
  <c r="H80" i="92"/>
  <c r="L80" i="92" s="1"/>
  <c r="E82" i="92"/>
  <c r="F82" i="92" s="1"/>
  <c r="D82" i="92"/>
  <c r="G81" i="92"/>
  <c r="K81" i="92"/>
  <c r="F83" i="87"/>
  <c r="C82" i="87"/>
  <c r="I81" i="87"/>
  <c r="M81" i="87" s="1"/>
  <c r="H81" i="87"/>
  <c r="L81" i="87" s="1"/>
  <c r="K82" i="87"/>
  <c r="B84" i="87"/>
  <c r="H81" i="92" l="1"/>
  <c r="L81" i="92" s="1"/>
  <c r="I81" i="92"/>
  <c r="M81" i="92" s="1"/>
  <c r="K82" i="92"/>
  <c r="G82" i="92"/>
  <c r="E83" i="92"/>
  <c r="F83" i="92" s="1"/>
  <c r="D83" i="92"/>
  <c r="C84" i="92"/>
  <c r="A85" i="92"/>
  <c r="F84" i="87"/>
  <c r="H82" i="87"/>
  <c r="L82" i="87" s="1"/>
  <c r="I82" i="87"/>
  <c r="M82" i="87" s="1"/>
  <c r="K83" i="87"/>
  <c r="B85" i="87"/>
  <c r="C83" i="87"/>
  <c r="E84" i="92" l="1"/>
  <c r="F84" i="92" s="1"/>
  <c r="D84" i="92"/>
  <c r="A86" i="92"/>
  <c r="C85" i="92"/>
  <c r="G83" i="92"/>
  <c r="K83" i="92"/>
  <c r="I82" i="92"/>
  <c r="M82" i="92" s="1"/>
  <c r="H82" i="92"/>
  <c r="L82" i="92" s="1"/>
  <c r="F85" i="87"/>
  <c r="H83" i="87"/>
  <c r="L83" i="87" s="1"/>
  <c r="I83" i="87"/>
  <c r="M83" i="87" s="1"/>
  <c r="B86" i="87"/>
  <c r="C84" i="87"/>
  <c r="K84" i="87"/>
  <c r="E85" i="92" l="1"/>
  <c r="F85" i="92" s="1"/>
  <c r="D85" i="92"/>
  <c r="H83" i="92"/>
  <c r="L83" i="92" s="1"/>
  <c r="I83" i="92"/>
  <c r="M83" i="92" s="1"/>
  <c r="C86" i="92"/>
  <c r="A87" i="92"/>
  <c r="G84" i="92"/>
  <c r="K84" i="92"/>
  <c r="F86" i="87"/>
  <c r="C85" i="87"/>
  <c r="B87" i="87"/>
  <c r="I84" i="87"/>
  <c r="M84" i="87" s="1"/>
  <c r="H84" i="87"/>
  <c r="L84" i="87" s="1"/>
  <c r="K85" i="87"/>
  <c r="I84" i="92" l="1"/>
  <c r="M84" i="92" s="1"/>
  <c r="H84" i="92"/>
  <c r="L84" i="92" s="1"/>
  <c r="A88" i="92"/>
  <c r="C87" i="92"/>
  <c r="G85" i="92"/>
  <c r="K85" i="92"/>
  <c r="E86" i="92"/>
  <c r="F86" i="92" s="1"/>
  <c r="D86" i="92"/>
  <c r="F87" i="87"/>
  <c r="K86" i="87"/>
  <c r="B88" i="87"/>
  <c r="H85" i="87"/>
  <c r="L85" i="87" s="1"/>
  <c r="I85" i="87"/>
  <c r="M85" i="87" s="1"/>
  <c r="C86" i="87"/>
  <c r="H85" i="92" l="1"/>
  <c r="L85" i="92" s="1"/>
  <c r="I85" i="92"/>
  <c r="M85" i="92" s="1"/>
  <c r="G86" i="92"/>
  <c r="K86" i="92"/>
  <c r="E87" i="92"/>
  <c r="F87" i="92" s="1"/>
  <c r="D87" i="92"/>
  <c r="C88" i="92"/>
  <c r="A89" i="92"/>
  <c r="F88" i="87"/>
  <c r="H86" i="87"/>
  <c r="L86" i="87" s="1"/>
  <c r="I86" i="87"/>
  <c r="M86" i="87" s="1"/>
  <c r="K87" i="87"/>
  <c r="B89" i="87"/>
  <c r="C87" i="87"/>
  <c r="A90" i="92" l="1"/>
  <c r="C89" i="92"/>
  <c r="E88" i="92"/>
  <c r="F88" i="92" s="1"/>
  <c r="D88" i="92"/>
  <c r="G87" i="92"/>
  <c r="K87" i="92"/>
  <c r="I86" i="92"/>
  <c r="M86" i="92" s="1"/>
  <c r="H86" i="92"/>
  <c r="L86" i="92" s="1"/>
  <c r="F89" i="87"/>
  <c r="B90" i="87"/>
  <c r="I87" i="87"/>
  <c r="M87" i="87" s="1"/>
  <c r="H87" i="87"/>
  <c r="L87" i="87" s="1"/>
  <c r="K88" i="87"/>
  <c r="C88" i="87"/>
  <c r="H87" i="92" l="1"/>
  <c r="L87" i="92" s="1"/>
  <c r="I87" i="92"/>
  <c r="M87" i="92" s="1"/>
  <c r="K88" i="92"/>
  <c r="G88" i="92"/>
  <c r="E89" i="92"/>
  <c r="F89" i="92" s="1"/>
  <c r="D89" i="92"/>
  <c r="C90" i="92"/>
  <c r="A91" i="92"/>
  <c r="F90" i="87"/>
  <c r="H88" i="87"/>
  <c r="L88" i="87" s="1"/>
  <c r="I88" i="87"/>
  <c r="M88" i="87" s="1"/>
  <c r="C89" i="87"/>
  <c r="K89" i="87"/>
  <c r="B91" i="87"/>
  <c r="A92" i="92" l="1"/>
  <c r="C91" i="92"/>
  <c r="E90" i="92"/>
  <c r="F90" i="92" s="1"/>
  <c r="D90" i="92"/>
  <c r="G89" i="92"/>
  <c r="K89" i="92"/>
  <c r="I88" i="92"/>
  <c r="M88" i="92" s="1"/>
  <c r="H88" i="92"/>
  <c r="L88" i="92" s="1"/>
  <c r="F91" i="87"/>
  <c r="I89" i="87"/>
  <c r="M89" i="87" s="1"/>
  <c r="H89" i="87"/>
  <c r="L89" i="87" s="1"/>
  <c r="C90" i="87"/>
  <c r="K90" i="87"/>
  <c r="B92" i="87"/>
  <c r="H89" i="92" l="1"/>
  <c r="L89" i="92" s="1"/>
  <c r="I89" i="92"/>
  <c r="M89" i="92" s="1"/>
  <c r="K90" i="92"/>
  <c r="G90" i="92"/>
  <c r="E91" i="92"/>
  <c r="F91" i="92" s="1"/>
  <c r="D91" i="92"/>
  <c r="C92" i="92"/>
  <c r="A93" i="92"/>
  <c r="F92" i="87"/>
  <c r="C91" i="87"/>
  <c r="H90" i="87"/>
  <c r="L90" i="87" s="1"/>
  <c r="I90" i="87"/>
  <c r="M90" i="87" s="1"/>
  <c r="K91" i="87"/>
  <c r="B93" i="87"/>
  <c r="A94" i="92" l="1"/>
  <c r="C93" i="92"/>
  <c r="E92" i="92"/>
  <c r="F92" i="92" s="1"/>
  <c r="D92" i="92"/>
  <c r="G91" i="92"/>
  <c r="K91" i="92"/>
  <c r="I90" i="92"/>
  <c r="M90" i="92" s="1"/>
  <c r="H90" i="92"/>
  <c r="L90" i="92" s="1"/>
  <c r="F93" i="87"/>
  <c r="K92" i="87"/>
  <c r="B94" i="87"/>
  <c r="H91" i="87"/>
  <c r="L91" i="87" s="1"/>
  <c r="I91" i="87"/>
  <c r="M91" i="87" s="1"/>
  <c r="C92" i="87"/>
  <c r="H91" i="92" l="1"/>
  <c r="L91" i="92" s="1"/>
  <c r="I91" i="92"/>
  <c r="M91" i="92" s="1"/>
  <c r="K92" i="92"/>
  <c r="G92" i="92"/>
  <c r="E93" i="92"/>
  <c r="F93" i="92" s="1"/>
  <c r="D93" i="92"/>
  <c r="C94" i="92"/>
  <c r="A95" i="92"/>
  <c r="F94" i="87"/>
  <c r="K93" i="87"/>
  <c r="B95" i="87"/>
  <c r="I92" i="87"/>
  <c r="M92" i="87" s="1"/>
  <c r="H92" i="87"/>
  <c r="L92" i="87" s="1"/>
  <c r="C93" i="87"/>
  <c r="A96" i="92" l="1"/>
  <c r="C95" i="92"/>
  <c r="E94" i="92"/>
  <c r="F94" i="92" s="1"/>
  <c r="D94" i="92"/>
  <c r="G93" i="92"/>
  <c r="K93" i="92"/>
  <c r="I92" i="92"/>
  <c r="M92" i="92" s="1"/>
  <c r="H92" i="92"/>
  <c r="L92" i="92" s="1"/>
  <c r="F95" i="87"/>
  <c r="K94" i="87"/>
  <c r="B96" i="87"/>
  <c r="I93" i="87"/>
  <c r="M93" i="87" s="1"/>
  <c r="H93" i="87"/>
  <c r="L93" i="87" s="1"/>
  <c r="C94" i="87"/>
  <c r="H93" i="92" l="1"/>
  <c r="L93" i="92" s="1"/>
  <c r="I93" i="92"/>
  <c r="M93" i="92" s="1"/>
  <c r="K94" i="92"/>
  <c r="G94" i="92"/>
  <c r="E95" i="92"/>
  <c r="F95" i="92" s="1"/>
  <c r="D95" i="92"/>
  <c r="C96" i="92"/>
  <c r="A97" i="92"/>
  <c r="F96" i="87"/>
  <c r="K95" i="87"/>
  <c r="B97" i="87"/>
  <c r="C95" i="87"/>
  <c r="H94" i="87"/>
  <c r="L94" i="87" s="1"/>
  <c r="I94" i="87"/>
  <c r="M94" i="87" s="1"/>
  <c r="E96" i="92" l="1"/>
  <c r="F96" i="92" s="1"/>
  <c r="D96" i="92"/>
  <c r="G95" i="92"/>
  <c r="K95" i="92"/>
  <c r="A98" i="92"/>
  <c r="C97" i="92"/>
  <c r="I94" i="92"/>
  <c r="M94" i="92" s="1"/>
  <c r="H94" i="92"/>
  <c r="L94" i="92" s="1"/>
  <c r="F97" i="87"/>
  <c r="K96" i="87"/>
  <c r="B98" i="87"/>
  <c r="C96" i="87"/>
  <c r="H95" i="87"/>
  <c r="L95" i="87" s="1"/>
  <c r="I95" i="87"/>
  <c r="M95" i="87" s="1"/>
  <c r="E97" i="92" l="1"/>
  <c r="F97" i="92" s="1"/>
  <c r="D97" i="92"/>
  <c r="H95" i="92"/>
  <c r="L95" i="92" s="1"/>
  <c r="I95" i="92"/>
  <c r="M95" i="92" s="1"/>
  <c r="K96" i="92"/>
  <c r="G96" i="92"/>
  <c r="C98" i="92"/>
  <c r="A99" i="92"/>
  <c r="F98" i="87"/>
  <c r="K97" i="87"/>
  <c r="C97" i="87"/>
  <c r="B99" i="87"/>
  <c r="H96" i="87"/>
  <c r="L96" i="87" s="1"/>
  <c r="I96" i="87"/>
  <c r="M96" i="87" s="1"/>
  <c r="E98" i="92" l="1"/>
  <c r="F98" i="92" s="1"/>
  <c r="D98" i="92"/>
  <c r="G97" i="92"/>
  <c r="K97" i="92"/>
  <c r="A100" i="92"/>
  <c r="C99" i="92"/>
  <c r="I96" i="92"/>
  <c r="M96" i="92" s="1"/>
  <c r="H96" i="92"/>
  <c r="L96" i="92" s="1"/>
  <c r="F99" i="87"/>
  <c r="K98" i="87"/>
  <c r="B100" i="87"/>
  <c r="C98" i="87"/>
  <c r="I97" i="87"/>
  <c r="M97" i="87" s="1"/>
  <c r="H97" i="87"/>
  <c r="L97" i="87" s="1"/>
  <c r="E99" i="92" l="1"/>
  <c r="F99" i="92" s="1"/>
  <c r="D99" i="92"/>
  <c r="C100" i="92"/>
  <c r="A101" i="92"/>
  <c r="H97" i="92"/>
  <c r="L97" i="92" s="1"/>
  <c r="I97" i="92"/>
  <c r="M97" i="92" s="1"/>
  <c r="K98" i="92"/>
  <c r="G98" i="92"/>
  <c r="F100" i="87"/>
  <c r="K99" i="87"/>
  <c r="C99" i="87"/>
  <c r="B101" i="87"/>
  <c r="I98" i="87"/>
  <c r="M98" i="87" s="1"/>
  <c r="H98" i="87"/>
  <c r="L98" i="87" s="1"/>
  <c r="C101" i="92" l="1"/>
  <c r="A102" i="92"/>
  <c r="E100" i="92"/>
  <c r="F100" i="92" s="1"/>
  <c r="D100" i="92"/>
  <c r="G99" i="92"/>
  <c r="K99" i="92"/>
  <c r="I98" i="92"/>
  <c r="M98" i="92" s="1"/>
  <c r="H98" i="92"/>
  <c r="L98" i="92" s="1"/>
  <c r="F101" i="87"/>
  <c r="K100" i="87"/>
  <c r="C100" i="87"/>
  <c r="B102" i="87"/>
  <c r="H99" i="87"/>
  <c r="L99" i="87" s="1"/>
  <c r="I99" i="87"/>
  <c r="M99" i="87" s="1"/>
  <c r="H99" i="92" l="1"/>
  <c r="L99" i="92" s="1"/>
  <c r="I99" i="92"/>
  <c r="M99" i="92" s="1"/>
  <c r="G100" i="92"/>
  <c r="K100" i="92"/>
  <c r="A103" i="92"/>
  <c r="C102" i="92"/>
  <c r="E101" i="92"/>
  <c r="F101" i="92" s="1"/>
  <c r="D101" i="92"/>
  <c r="F102" i="87"/>
  <c r="K101" i="87"/>
  <c r="B103" i="87"/>
  <c r="C101" i="87"/>
  <c r="I100" i="87"/>
  <c r="M100" i="87" s="1"/>
  <c r="H100" i="87"/>
  <c r="L100" i="87" s="1"/>
  <c r="G101" i="92" l="1"/>
  <c r="K101" i="92"/>
  <c r="E102" i="92"/>
  <c r="F102" i="92" s="1"/>
  <c r="D102" i="92"/>
  <c r="C103" i="92"/>
  <c r="A104" i="92"/>
  <c r="I100" i="92"/>
  <c r="M100" i="92" s="1"/>
  <c r="H100" i="92"/>
  <c r="L100" i="92" s="1"/>
  <c r="F103" i="87"/>
  <c r="K102" i="87"/>
  <c r="I101" i="87"/>
  <c r="M101" i="87" s="1"/>
  <c r="H101" i="87"/>
  <c r="L101" i="87" s="1"/>
  <c r="C102" i="87"/>
  <c r="B104" i="87"/>
  <c r="A105" i="92" l="1"/>
  <c r="C104" i="92"/>
  <c r="G102" i="92"/>
  <c r="K102" i="92"/>
  <c r="E103" i="92"/>
  <c r="F103" i="92" s="1"/>
  <c r="D103" i="92"/>
  <c r="I101" i="92"/>
  <c r="M101" i="92" s="1"/>
  <c r="H101" i="92"/>
  <c r="L101" i="92" s="1"/>
  <c r="F104" i="87"/>
  <c r="C103" i="87"/>
  <c r="K103" i="87"/>
  <c r="B105" i="87"/>
  <c r="H102" i="87"/>
  <c r="L102" i="87" s="1"/>
  <c r="I102" i="87"/>
  <c r="M102" i="87" s="1"/>
  <c r="G103" i="92" l="1"/>
  <c r="K103" i="92"/>
  <c r="E104" i="92"/>
  <c r="F104" i="92" s="1"/>
  <c r="D104" i="92"/>
  <c r="I102" i="92"/>
  <c r="M102" i="92" s="1"/>
  <c r="H102" i="92"/>
  <c r="L102" i="92" s="1"/>
  <c r="C105" i="92"/>
  <c r="A106" i="92"/>
  <c r="F105" i="87"/>
  <c r="K104" i="87"/>
  <c r="B106" i="87"/>
  <c r="H103" i="87"/>
  <c r="L103" i="87" s="1"/>
  <c r="I103" i="87"/>
  <c r="M103" i="87" s="1"/>
  <c r="C104" i="87"/>
  <c r="E105" i="92" l="1"/>
  <c r="F105" i="92" s="1"/>
  <c r="D105" i="92"/>
  <c r="G104" i="92"/>
  <c r="K104" i="92"/>
  <c r="A107" i="92"/>
  <c r="C106" i="92"/>
  <c r="I103" i="92"/>
  <c r="M103" i="92" s="1"/>
  <c r="H103" i="92"/>
  <c r="L103" i="92" s="1"/>
  <c r="F106" i="87"/>
  <c r="K105" i="87"/>
  <c r="B107" i="87"/>
  <c r="C105" i="87"/>
  <c r="I104" i="87"/>
  <c r="M104" i="87" s="1"/>
  <c r="H104" i="87"/>
  <c r="L104" i="87" s="1"/>
  <c r="E106" i="92" l="1"/>
  <c r="F106" i="92" s="1"/>
  <c r="D106" i="92"/>
  <c r="C107" i="92"/>
  <c r="A108" i="92"/>
  <c r="I104" i="92"/>
  <c r="M104" i="92" s="1"/>
  <c r="H104" i="92"/>
  <c r="L104" i="92" s="1"/>
  <c r="G105" i="92"/>
  <c r="K105" i="92"/>
  <c r="F107" i="87"/>
  <c r="K106" i="87"/>
  <c r="C106" i="87"/>
  <c r="B108" i="87"/>
  <c r="H105" i="87"/>
  <c r="L105" i="87" s="1"/>
  <c r="I105" i="87"/>
  <c r="M105" i="87" s="1"/>
  <c r="I105" i="92" l="1"/>
  <c r="M105" i="92" s="1"/>
  <c r="H105" i="92"/>
  <c r="L105" i="92" s="1"/>
  <c r="G106" i="92"/>
  <c r="K106" i="92"/>
  <c r="A109" i="92"/>
  <c r="C108" i="92"/>
  <c r="E107" i="92"/>
  <c r="F107" i="92" s="1"/>
  <c r="D107" i="92"/>
  <c r="F108" i="87"/>
  <c r="K107" i="87"/>
  <c r="B109" i="87"/>
  <c r="C107" i="87"/>
  <c r="I106" i="87"/>
  <c r="M106" i="87" s="1"/>
  <c r="H106" i="87"/>
  <c r="L106" i="87" s="1"/>
  <c r="G107" i="92" l="1"/>
  <c r="K107" i="92"/>
  <c r="C109" i="92"/>
  <c r="A110" i="92"/>
  <c r="E108" i="92"/>
  <c r="F108" i="92" s="1"/>
  <c r="D108" i="92"/>
  <c r="I106" i="92"/>
  <c r="M106" i="92" s="1"/>
  <c r="H106" i="92"/>
  <c r="L106" i="92" s="1"/>
  <c r="F109" i="87"/>
  <c r="B110" i="87"/>
  <c r="K108" i="87"/>
  <c r="H107" i="87"/>
  <c r="L107" i="87" s="1"/>
  <c r="I107" i="87"/>
  <c r="M107" i="87" s="1"/>
  <c r="C108" i="87"/>
  <c r="G108" i="92" l="1"/>
  <c r="K108" i="92"/>
  <c r="A111" i="92"/>
  <c r="C110" i="92"/>
  <c r="E109" i="92"/>
  <c r="F109" i="92" s="1"/>
  <c r="D109" i="92"/>
  <c r="I107" i="92"/>
  <c r="M107" i="92" s="1"/>
  <c r="H107" i="92"/>
  <c r="L107" i="92" s="1"/>
  <c r="F110" i="87"/>
  <c r="I108" i="87"/>
  <c r="M108" i="87" s="1"/>
  <c r="H108" i="87"/>
  <c r="L108" i="87" s="1"/>
  <c r="C109" i="87"/>
  <c r="K109" i="87"/>
  <c r="B111" i="87"/>
  <c r="E110" i="92" l="1"/>
  <c r="F110" i="92" s="1"/>
  <c r="D110" i="92"/>
  <c r="C111" i="92"/>
  <c r="A112" i="92"/>
  <c r="G109" i="92"/>
  <c r="K109" i="92"/>
  <c r="I108" i="92"/>
  <c r="M108" i="92" s="1"/>
  <c r="H108" i="92"/>
  <c r="L108" i="92" s="1"/>
  <c r="F111" i="87"/>
  <c r="C110" i="87"/>
  <c r="B112" i="87"/>
  <c r="H109" i="87"/>
  <c r="L109" i="87" s="1"/>
  <c r="I109" i="87"/>
  <c r="M109" i="87" s="1"/>
  <c r="K110" i="87"/>
  <c r="E111" i="92" l="1"/>
  <c r="F111" i="92" s="1"/>
  <c r="D111" i="92"/>
  <c r="I109" i="92"/>
  <c r="M109" i="92" s="1"/>
  <c r="H109" i="92"/>
  <c r="L109" i="92" s="1"/>
  <c r="A113" i="92"/>
  <c r="C112" i="92"/>
  <c r="G110" i="92"/>
  <c r="K110" i="92"/>
  <c r="F112" i="87"/>
  <c r="I110" i="87"/>
  <c r="M110" i="87" s="1"/>
  <c r="H110" i="87"/>
  <c r="L110" i="87" s="1"/>
  <c r="B113" i="87"/>
  <c r="K111" i="87"/>
  <c r="C111" i="87"/>
  <c r="E112" i="92" l="1"/>
  <c r="F112" i="92" s="1"/>
  <c r="D112" i="92"/>
  <c r="I110" i="92"/>
  <c r="M110" i="92" s="1"/>
  <c r="H110" i="92"/>
  <c r="L110" i="92" s="1"/>
  <c r="C113" i="92"/>
  <c r="A114" i="92"/>
  <c r="G111" i="92"/>
  <c r="K111" i="92"/>
  <c r="F113" i="87"/>
  <c r="I111" i="87"/>
  <c r="M111" i="87" s="1"/>
  <c r="H111" i="87"/>
  <c r="L111" i="87" s="1"/>
  <c r="K112" i="87"/>
  <c r="B114" i="87"/>
  <c r="C112" i="87"/>
  <c r="I111" i="92" l="1"/>
  <c r="M111" i="92" s="1"/>
  <c r="H111" i="92"/>
  <c r="L111" i="92" s="1"/>
  <c r="E113" i="92"/>
  <c r="F113" i="92" s="1"/>
  <c r="D113" i="92"/>
  <c r="A115" i="92"/>
  <c r="C114" i="92"/>
  <c r="G112" i="92"/>
  <c r="K112" i="92"/>
  <c r="F114" i="87"/>
  <c r="B115" i="87"/>
  <c r="H112" i="87"/>
  <c r="L112" i="87" s="1"/>
  <c r="I112" i="87"/>
  <c r="M112" i="87" s="1"/>
  <c r="C113" i="87"/>
  <c r="K113" i="87"/>
  <c r="C115" i="92" l="1"/>
  <c r="A116" i="92"/>
  <c r="E114" i="92"/>
  <c r="F114" i="92" s="1"/>
  <c r="D114" i="92"/>
  <c r="G113" i="92"/>
  <c r="K113" i="92"/>
  <c r="I112" i="92"/>
  <c r="M112" i="92" s="1"/>
  <c r="H112" i="92"/>
  <c r="L112" i="92" s="1"/>
  <c r="F115" i="87"/>
  <c r="C114" i="87"/>
  <c r="K114" i="87"/>
  <c r="H113" i="87"/>
  <c r="L113" i="87" s="1"/>
  <c r="I113" i="87"/>
  <c r="M113" i="87" s="1"/>
  <c r="B116" i="87"/>
  <c r="I113" i="92" l="1"/>
  <c r="M113" i="92" s="1"/>
  <c r="H113" i="92"/>
  <c r="L113" i="92" s="1"/>
  <c r="G114" i="92"/>
  <c r="K114" i="92"/>
  <c r="A117" i="92"/>
  <c r="C116" i="92"/>
  <c r="E115" i="92"/>
  <c r="F115" i="92" s="1"/>
  <c r="D115" i="92"/>
  <c r="F116" i="87"/>
  <c r="I114" i="87"/>
  <c r="M114" i="87" s="1"/>
  <c r="H114" i="87"/>
  <c r="L114" i="87" s="1"/>
  <c r="K115" i="87"/>
  <c r="B117" i="87"/>
  <c r="C115" i="87"/>
  <c r="G115" i="92" l="1"/>
  <c r="K115" i="92"/>
  <c r="C117" i="92"/>
  <c r="A118" i="92"/>
  <c r="E116" i="92"/>
  <c r="F116" i="92" s="1"/>
  <c r="D116" i="92"/>
  <c r="I114" i="92"/>
  <c r="M114" i="92" s="1"/>
  <c r="H114" i="92"/>
  <c r="L114" i="92" s="1"/>
  <c r="F117" i="87"/>
  <c r="B118" i="87"/>
  <c r="H115" i="87"/>
  <c r="L115" i="87" s="1"/>
  <c r="I115" i="87"/>
  <c r="M115" i="87" s="1"/>
  <c r="C116" i="87"/>
  <c r="K116" i="87"/>
  <c r="G116" i="92" l="1"/>
  <c r="K116" i="92"/>
  <c r="E117" i="92"/>
  <c r="F117" i="92" s="1"/>
  <c r="D117" i="92"/>
  <c r="A119" i="92"/>
  <c r="C118" i="92"/>
  <c r="I115" i="92"/>
  <c r="M115" i="92" s="1"/>
  <c r="H115" i="92"/>
  <c r="L115" i="92" s="1"/>
  <c r="B119" i="87"/>
  <c r="B120" i="87"/>
  <c r="C119" i="87"/>
  <c r="K118" i="87"/>
  <c r="F118" i="87"/>
  <c r="C118" i="87"/>
  <c r="C117" i="87"/>
  <c r="I116" i="87"/>
  <c r="M116" i="87" s="1"/>
  <c r="H116" i="87"/>
  <c r="L116" i="87" s="1"/>
  <c r="K117" i="87"/>
  <c r="C119" i="92" l="1"/>
  <c r="A120" i="92"/>
  <c r="E118" i="92"/>
  <c r="F118" i="92" s="1"/>
  <c r="D118" i="92"/>
  <c r="G117" i="92"/>
  <c r="K117" i="92"/>
  <c r="I116" i="92"/>
  <c r="M116" i="92" s="1"/>
  <c r="H116" i="92"/>
  <c r="L116" i="92" s="1"/>
  <c r="K119" i="87"/>
  <c r="F119" i="87"/>
  <c r="B121" i="87"/>
  <c r="F120" i="87"/>
  <c r="C120" i="87"/>
  <c r="H117" i="87"/>
  <c r="L117" i="87" s="1"/>
  <c r="I117" i="87"/>
  <c r="M117" i="87" s="1"/>
  <c r="H118" i="87"/>
  <c r="L118" i="87" s="1"/>
  <c r="I118" i="87"/>
  <c r="M118" i="87" s="1"/>
  <c r="I117" i="92" l="1"/>
  <c r="M117" i="92" s="1"/>
  <c r="H117" i="92"/>
  <c r="L117" i="92" s="1"/>
  <c r="G118" i="92"/>
  <c r="K118" i="92"/>
  <c r="A121" i="92"/>
  <c r="C120" i="92"/>
  <c r="E119" i="92"/>
  <c r="F119" i="92" s="1"/>
  <c r="D119" i="92"/>
  <c r="B122" i="87"/>
  <c r="F121" i="87"/>
  <c r="C121" i="87"/>
  <c r="K120" i="87"/>
  <c r="H119" i="87"/>
  <c r="L119" i="87" s="1"/>
  <c r="I119" i="87"/>
  <c r="M119" i="87" s="1"/>
  <c r="G119" i="92" l="1"/>
  <c r="K119" i="92"/>
  <c r="E120" i="92"/>
  <c r="F120" i="92" s="1"/>
  <c r="D120" i="92"/>
  <c r="I118" i="92"/>
  <c r="M118" i="92" s="1"/>
  <c r="H118" i="92"/>
  <c r="L118" i="92" s="1"/>
  <c r="C121" i="92"/>
  <c r="A122" i="92"/>
  <c r="I120" i="87"/>
  <c r="M120" i="87" s="1"/>
  <c r="H120" i="87"/>
  <c r="L120" i="87" s="1"/>
  <c r="K121" i="87"/>
  <c r="C122" i="87"/>
  <c r="B123" i="87"/>
  <c r="F122" i="87"/>
  <c r="A123" i="92" l="1"/>
  <c r="C122" i="92"/>
  <c r="G120" i="92"/>
  <c r="K120" i="92"/>
  <c r="E121" i="92"/>
  <c r="F121" i="92" s="1"/>
  <c r="D121" i="92"/>
  <c r="I119" i="92"/>
  <c r="M119" i="92" s="1"/>
  <c r="H119" i="92"/>
  <c r="L119" i="92" s="1"/>
  <c r="B124" i="87"/>
  <c r="C123" i="87"/>
  <c r="F123" i="87"/>
  <c r="K122" i="87"/>
  <c r="I121" i="87"/>
  <c r="M121" i="87" s="1"/>
  <c r="H121" i="87"/>
  <c r="L121" i="87" s="1"/>
  <c r="G121" i="92" l="1"/>
  <c r="K121" i="92"/>
  <c r="E122" i="92"/>
  <c r="F122" i="92" s="1"/>
  <c r="D122" i="92"/>
  <c r="I120" i="92"/>
  <c r="M120" i="92" s="1"/>
  <c r="H120" i="92"/>
  <c r="L120" i="92" s="1"/>
  <c r="C123" i="92"/>
  <c r="A124" i="92"/>
  <c r="I122" i="87"/>
  <c r="M122" i="87" s="1"/>
  <c r="H122" i="87"/>
  <c r="L122" i="87" s="1"/>
  <c r="K123" i="87"/>
  <c r="C124" i="87"/>
  <c r="B125" i="87"/>
  <c r="F124" i="87"/>
  <c r="E123" i="92" l="1"/>
  <c r="F123" i="92" s="1"/>
  <c r="D123" i="92"/>
  <c r="A125" i="92"/>
  <c r="C124" i="92"/>
  <c r="G122" i="92"/>
  <c r="K122" i="92"/>
  <c r="I121" i="92"/>
  <c r="M121" i="92" s="1"/>
  <c r="H121" i="92"/>
  <c r="L121" i="92" s="1"/>
  <c r="B126" i="87"/>
  <c r="F125" i="87"/>
  <c r="C125" i="87"/>
  <c r="K124" i="87"/>
  <c r="I123" i="87"/>
  <c r="M123" i="87" s="1"/>
  <c r="H123" i="87"/>
  <c r="L123" i="87" s="1"/>
  <c r="I122" i="92" l="1"/>
  <c r="M122" i="92" s="1"/>
  <c r="H122" i="92"/>
  <c r="L122" i="92" s="1"/>
  <c r="C125" i="92"/>
  <c r="A126" i="92"/>
  <c r="G123" i="92"/>
  <c r="K123" i="92"/>
  <c r="E124" i="92"/>
  <c r="F124" i="92" s="1"/>
  <c r="D124" i="92"/>
  <c r="I124" i="87"/>
  <c r="M124" i="87" s="1"/>
  <c r="H124" i="87"/>
  <c r="L124" i="87" s="1"/>
  <c r="K125" i="87"/>
  <c r="C126" i="87"/>
  <c r="B127" i="87"/>
  <c r="F126" i="87"/>
  <c r="E125" i="92" l="1"/>
  <c r="F125" i="92" s="1"/>
  <c r="D125" i="92"/>
  <c r="G124" i="92"/>
  <c r="K124" i="92"/>
  <c r="I123" i="92"/>
  <c r="M123" i="92" s="1"/>
  <c r="H123" i="92"/>
  <c r="L123" i="92" s="1"/>
  <c r="A127" i="92"/>
  <c r="C126" i="92"/>
  <c r="F127" i="87"/>
  <c r="C127" i="87"/>
  <c r="B128" i="87"/>
  <c r="K126" i="87"/>
  <c r="H125" i="87"/>
  <c r="L125" i="87" s="1"/>
  <c r="I125" i="87"/>
  <c r="M125" i="87" s="1"/>
  <c r="C127" i="92" l="1"/>
  <c r="A128" i="92"/>
  <c r="E126" i="92"/>
  <c r="F126" i="92" s="1"/>
  <c r="D126" i="92"/>
  <c r="I124" i="92"/>
  <c r="M124" i="92" s="1"/>
  <c r="H124" i="92"/>
  <c r="L124" i="92" s="1"/>
  <c r="G125" i="92"/>
  <c r="K125" i="92"/>
  <c r="K127" i="87"/>
  <c r="H126" i="87"/>
  <c r="L126" i="87" s="1"/>
  <c r="I126" i="87"/>
  <c r="M126" i="87" s="1"/>
  <c r="B129" i="87"/>
  <c r="C128" i="87"/>
  <c r="F128" i="87"/>
  <c r="G126" i="92" l="1"/>
  <c r="K126" i="92"/>
  <c r="C128" i="92"/>
  <c r="A129" i="92"/>
  <c r="I125" i="92"/>
  <c r="M125" i="92" s="1"/>
  <c r="H125" i="92"/>
  <c r="L125" i="92" s="1"/>
  <c r="E127" i="92"/>
  <c r="F127" i="92" s="1"/>
  <c r="D127" i="92"/>
  <c r="B130" i="87"/>
  <c r="F129" i="87"/>
  <c r="C129" i="87"/>
  <c r="K128" i="87"/>
  <c r="H127" i="87"/>
  <c r="L127" i="87" s="1"/>
  <c r="I127" i="87"/>
  <c r="M127" i="87" s="1"/>
  <c r="G127" i="92" l="1"/>
  <c r="K127" i="92"/>
  <c r="C129" i="92"/>
  <c r="A130" i="92"/>
  <c r="E128" i="92"/>
  <c r="F128" i="92" s="1"/>
  <c r="D128" i="92"/>
  <c r="I126" i="92"/>
  <c r="M126" i="92" s="1"/>
  <c r="H126" i="92"/>
  <c r="L126" i="92" s="1"/>
  <c r="I128" i="87"/>
  <c r="M128" i="87" s="1"/>
  <c r="H128" i="87"/>
  <c r="L128" i="87" s="1"/>
  <c r="K129" i="87"/>
  <c r="B131" i="87"/>
  <c r="F130" i="87"/>
  <c r="C130" i="87"/>
  <c r="K128" i="92" l="1"/>
  <c r="G128" i="92"/>
  <c r="C130" i="92"/>
  <c r="A131" i="92"/>
  <c r="E129" i="92"/>
  <c r="F129" i="92" s="1"/>
  <c r="D129" i="92"/>
  <c r="I127" i="92"/>
  <c r="M127" i="92" s="1"/>
  <c r="H127" i="92"/>
  <c r="L127" i="92" s="1"/>
  <c r="K130" i="87"/>
  <c r="C131" i="87"/>
  <c r="B132" i="87"/>
  <c r="F131" i="87"/>
  <c r="H129" i="87"/>
  <c r="L129" i="87" s="1"/>
  <c r="I129" i="87"/>
  <c r="M129" i="87" s="1"/>
  <c r="K129" i="92" l="1"/>
  <c r="G129" i="92"/>
  <c r="E130" i="92"/>
  <c r="F130" i="92" s="1"/>
  <c r="D130" i="92"/>
  <c r="C131" i="92"/>
  <c r="A132" i="92"/>
  <c r="H128" i="92"/>
  <c r="L128" i="92" s="1"/>
  <c r="I128" i="92"/>
  <c r="M128" i="92" s="1"/>
  <c r="B133" i="87"/>
  <c r="C132" i="87"/>
  <c r="F132" i="87"/>
  <c r="K131" i="87"/>
  <c r="I130" i="87"/>
  <c r="M130" i="87" s="1"/>
  <c r="H130" i="87"/>
  <c r="L130" i="87" s="1"/>
  <c r="C132" i="92" l="1"/>
  <c r="A133" i="92"/>
  <c r="E131" i="92"/>
  <c r="F131" i="92" s="1"/>
  <c r="D131" i="92"/>
  <c r="K130" i="92"/>
  <c r="G130" i="92"/>
  <c r="I129" i="92"/>
  <c r="M129" i="92" s="1"/>
  <c r="H129" i="92"/>
  <c r="L129" i="92" s="1"/>
  <c r="K132" i="87"/>
  <c r="I131" i="87"/>
  <c r="M131" i="87" s="1"/>
  <c r="H131" i="87"/>
  <c r="L131" i="87" s="1"/>
  <c r="F133" i="87"/>
  <c r="B134" i="87"/>
  <c r="C133" i="87"/>
  <c r="H130" i="92" l="1"/>
  <c r="L130" i="92" s="1"/>
  <c r="I130" i="92"/>
  <c r="M130" i="92" s="1"/>
  <c r="K131" i="92"/>
  <c r="G131" i="92"/>
  <c r="C133" i="92"/>
  <c r="A134" i="92"/>
  <c r="E132" i="92"/>
  <c r="F132" i="92" s="1"/>
  <c r="D132" i="92"/>
  <c r="F134" i="87"/>
  <c r="B135" i="87"/>
  <c r="C134" i="87"/>
  <c r="K133" i="87"/>
  <c r="H132" i="87"/>
  <c r="L132" i="87" s="1"/>
  <c r="I132" i="87"/>
  <c r="M132" i="87" s="1"/>
  <c r="E133" i="92" l="1"/>
  <c r="F133" i="92" s="1"/>
  <c r="D133" i="92"/>
  <c r="K132" i="92"/>
  <c r="G132" i="92"/>
  <c r="C134" i="92"/>
  <c r="A135" i="92"/>
  <c r="I131" i="92"/>
  <c r="M131" i="92" s="1"/>
  <c r="H131" i="92"/>
  <c r="L131" i="92" s="1"/>
  <c r="B136" i="87"/>
  <c r="F135" i="87"/>
  <c r="C135" i="87"/>
  <c r="I133" i="87"/>
  <c r="M133" i="87" s="1"/>
  <c r="H133" i="87"/>
  <c r="L133" i="87" s="1"/>
  <c r="K134" i="87"/>
  <c r="C135" i="92" l="1"/>
  <c r="A136" i="92"/>
  <c r="H132" i="92"/>
  <c r="L132" i="92" s="1"/>
  <c r="I132" i="92"/>
  <c r="M132" i="92" s="1"/>
  <c r="K133" i="92"/>
  <c r="G133" i="92"/>
  <c r="E134" i="92"/>
  <c r="F134" i="92" s="1"/>
  <c r="D134" i="92"/>
  <c r="I134" i="87"/>
  <c r="M134" i="87" s="1"/>
  <c r="H134" i="87"/>
  <c r="L134" i="87" s="1"/>
  <c r="K135" i="87"/>
  <c r="B137" i="87"/>
  <c r="F136" i="87"/>
  <c r="C136" i="87"/>
  <c r="K134" i="92" l="1"/>
  <c r="G134" i="92"/>
  <c r="I133" i="92"/>
  <c r="M133" i="92" s="1"/>
  <c r="H133" i="92"/>
  <c r="L133" i="92" s="1"/>
  <c r="C136" i="92"/>
  <c r="A137" i="92"/>
  <c r="E135" i="92"/>
  <c r="F135" i="92" s="1"/>
  <c r="D135" i="92"/>
  <c r="K136" i="87"/>
  <c r="B138" i="87"/>
  <c r="F137" i="87"/>
  <c r="C137" i="87"/>
  <c r="I135" i="87"/>
  <c r="M135" i="87" s="1"/>
  <c r="H135" i="87"/>
  <c r="L135" i="87" s="1"/>
  <c r="K135" i="92" l="1"/>
  <c r="G135" i="92"/>
  <c r="C137" i="92"/>
  <c r="A138" i="92"/>
  <c r="E136" i="92"/>
  <c r="F136" i="92" s="1"/>
  <c r="D136" i="92"/>
  <c r="H134" i="92"/>
  <c r="L134" i="92" s="1"/>
  <c r="I134" i="92"/>
  <c r="M134" i="92" s="1"/>
  <c r="K137" i="87"/>
  <c r="B139" i="87"/>
  <c r="F138" i="87"/>
  <c r="C138" i="87"/>
  <c r="H136" i="87"/>
  <c r="L136" i="87" s="1"/>
  <c r="I136" i="87"/>
  <c r="M136" i="87" s="1"/>
  <c r="K136" i="92" l="1"/>
  <c r="G136" i="92"/>
  <c r="C138" i="92"/>
  <c r="A139" i="92"/>
  <c r="E137" i="92"/>
  <c r="F137" i="92" s="1"/>
  <c r="D137" i="92"/>
  <c r="I135" i="92"/>
  <c r="M135" i="92" s="1"/>
  <c r="H135" i="92"/>
  <c r="L135" i="92" s="1"/>
  <c r="B140" i="87"/>
  <c r="K138" i="87"/>
  <c r="C139" i="87"/>
  <c r="F139" i="87"/>
  <c r="I137" i="87"/>
  <c r="M137" i="87" s="1"/>
  <c r="H137" i="87"/>
  <c r="L137" i="87" s="1"/>
  <c r="K137" i="92" l="1"/>
  <c r="G137" i="92"/>
  <c r="C139" i="92"/>
  <c r="A140" i="92"/>
  <c r="E138" i="92"/>
  <c r="F138" i="92" s="1"/>
  <c r="D138" i="92"/>
  <c r="H136" i="92"/>
  <c r="L136" i="92" s="1"/>
  <c r="I136" i="92"/>
  <c r="M136" i="92" s="1"/>
  <c r="C140" i="87"/>
  <c r="F140" i="87"/>
  <c r="B141" i="87"/>
  <c r="K139" i="87"/>
  <c r="I138" i="87"/>
  <c r="M138" i="87" s="1"/>
  <c r="H138" i="87"/>
  <c r="L138" i="87" s="1"/>
  <c r="K138" i="92" l="1"/>
  <c r="G138" i="92"/>
  <c r="C140" i="92"/>
  <c r="A141" i="92"/>
  <c r="E139" i="92"/>
  <c r="F139" i="92" s="1"/>
  <c r="D139" i="92"/>
  <c r="I137" i="92"/>
  <c r="M137" i="92" s="1"/>
  <c r="H137" i="92"/>
  <c r="L137" i="92" s="1"/>
  <c r="K140" i="87"/>
  <c r="B142" i="87"/>
  <c r="C141" i="87"/>
  <c r="F141" i="87"/>
  <c r="I139" i="87"/>
  <c r="M139" i="87" s="1"/>
  <c r="H139" i="87"/>
  <c r="L139" i="87" s="1"/>
  <c r="K139" i="92" l="1"/>
  <c r="G139" i="92"/>
  <c r="C141" i="92"/>
  <c r="A142" i="92"/>
  <c r="E140" i="92"/>
  <c r="F140" i="92" s="1"/>
  <c r="D140" i="92"/>
  <c r="H138" i="92"/>
  <c r="L138" i="92" s="1"/>
  <c r="I138" i="92"/>
  <c r="M138" i="92" s="1"/>
  <c r="K141" i="87"/>
  <c r="B143" i="87"/>
  <c r="F142" i="87"/>
  <c r="C142" i="87"/>
  <c r="I140" i="87"/>
  <c r="M140" i="87" s="1"/>
  <c r="H140" i="87"/>
  <c r="L140" i="87" s="1"/>
  <c r="E21" i="83"/>
  <c r="E22" i="83"/>
  <c r="E23" i="83"/>
  <c r="E24" i="83"/>
  <c r="E25" i="83"/>
  <c r="E20" i="83"/>
  <c r="D21" i="83"/>
  <c r="D22" i="83"/>
  <c r="D23" i="83"/>
  <c r="D24" i="83"/>
  <c r="D25" i="83"/>
  <c r="D20" i="83"/>
  <c r="C21" i="83"/>
  <c r="C22" i="83"/>
  <c r="C23" i="83"/>
  <c r="C24" i="83"/>
  <c r="C25" i="83"/>
  <c r="C20" i="83"/>
  <c r="B21" i="83"/>
  <c r="B22" i="83"/>
  <c r="B23" i="83"/>
  <c r="B24" i="83"/>
  <c r="B25" i="83"/>
  <c r="B20" i="83"/>
  <c r="C9" i="82"/>
  <c r="D9" i="82"/>
  <c r="E9" i="82"/>
  <c r="F9" i="82"/>
  <c r="C10" i="82"/>
  <c r="D10" i="82"/>
  <c r="E10" i="82"/>
  <c r="F10" i="82"/>
  <c r="D11" i="82"/>
  <c r="E11" i="82"/>
  <c r="F11" i="82"/>
  <c r="C12" i="82"/>
  <c r="C15" i="82" s="1"/>
  <c r="C24" i="82" s="1"/>
  <c r="D12" i="82"/>
  <c r="E12" i="82"/>
  <c r="F12" i="82"/>
  <c r="C13" i="82"/>
  <c r="D13" i="82"/>
  <c r="E13" i="82"/>
  <c r="F13" i="82"/>
  <c r="C14" i="82"/>
  <c r="D14" i="82"/>
  <c r="E14" i="82"/>
  <c r="F14" i="82"/>
  <c r="B10" i="82"/>
  <c r="B15" i="82" s="1"/>
  <c r="B25" i="82" s="1"/>
  <c r="B11" i="82"/>
  <c r="B12" i="82"/>
  <c r="B13" i="82"/>
  <c r="B14" i="82"/>
  <c r="B9" i="82"/>
  <c r="C9" i="74"/>
  <c r="D9" i="74"/>
  <c r="E9" i="74"/>
  <c r="F9" i="74"/>
  <c r="G9" i="74"/>
  <c r="B9" i="74"/>
  <c r="C10" i="74"/>
  <c r="D10" i="74"/>
  <c r="E10" i="74"/>
  <c r="F10" i="74"/>
  <c r="G10" i="74"/>
  <c r="B10" i="74"/>
  <c r="C11" i="74"/>
  <c r="D11" i="74"/>
  <c r="E11" i="74"/>
  <c r="F11" i="74"/>
  <c r="G11" i="74"/>
  <c r="B11" i="74"/>
  <c r="C12" i="74"/>
  <c r="D12" i="74"/>
  <c r="E12" i="74"/>
  <c r="F12" i="74"/>
  <c r="G12" i="74"/>
  <c r="B12" i="74"/>
  <c r="K140" i="92" l="1"/>
  <c r="G140" i="92"/>
  <c r="C142" i="92"/>
  <c r="A143" i="92"/>
  <c r="E141" i="92"/>
  <c r="F141" i="92" s="1"/>
  <c r="D141" i="92"/>
  <c r="I139" i="92"/>
  <c r="M139" i="92" s="1"/>
  <c r="H139" i="92"/>
  <c r="L139" i="92" s="1"/>
  <c r="K142" i="87"/>
  <c r="F143" i="87"/>
  <c r="C143" i="87"/>
  <c r="B144" i="87"/>
  <c r="H141" i="87"/>
  <c r="L141" i="87" s="1"/>
  <c r="I141" i="87"/>
  <c r="M141" i="87" s="1"/>
  <c r="G12" i="82"/>
  <c r="D15" i="82"/>
  <c r="D25" i="82" s="1"/>
  <c r="G13" i="82"/>
  <c r="F15" i="82"/>
  <c r="F23" i="82" s="1"/>
  <c r="F28" i="82"/>
  <c r="F26" i="82"/>
  <c r="C25" i="82"/>
  <c r="C26" i="82"/>
  <c r="E23" i="82"/>
  <c r="C27" i="82"/>
  <c r="G9" i="82"/>
  <c r="C23" i="82"/>
  <c r="C28" i="82"/>
  <c r="G14" i="82"/>
  <c r="E15" i="82"/>
  <c r="E26" i="82" s="1"/>
  <c r="G11" i="82"/>
  <c r="G10" i="82"/>
  <c r="B26" i="82"/>
  <c r="B24" i="82"/>
  <c r="D24" i="82"/>
  <c r="D26" i="82"/>
  <c r="D28" i="82"/>
  <c r="E24" i="82"/>
  <c r="E28" i="82"/>
  <c r="D23" i="82"/>
  <c r="D27" i="82"/>
  <c r="B23" i="82"/>
  <c r="F27" i="82"/>
  <c r="F25" i="82"/>
  <c r="B28" i="82"/>
  <c r="B27" i="82"/>
  <c r="K141" i="92" l="1"/>
  <c r="G141" i="92"/>
  <c r="C143" i="92"/>
  <c r="A144" i="92"/>
  <c r="E142" i="92"/>
  <c r="F142" i="92" s="1"/>
  <c r="D142" i="92"/>
  <c r="H140" i="92"/>
  <c r="L140" i="92" s="1"/>
  <c r="I140" i="92"/>
  <c r="M140" i="92" s="1"/>
  <c r="G15" i="82"/>
  <c r="G28" i="82" s="1"/>
  <c r="K143" i="87"/>
  <c r="C144" i="87"/>
  <c r="F144" i="87"/>
  <c r="B145" i="87"/>
  <c r="I142" i="87"/>
  <c r="M142" i="87" s="1"/>
  <c r="H142" i="87"/>
  <c r="L142" i="87" s="1"/>
  <c r="E27" i="82"/>
  <c r="F24" i="82"/>
  <c r="E25" i="82"/>
  <c r="G25" i="82"/>
  <c r="G23" i="82"/>
  <c r="G27" i="82"/>
  <c r="G24" i="82"/>
  <c r="G26" i="82"/>
  <c r="E143" i="92" l="1"/>
  <c r="F143" i="92" s="1"/>
  <c r="D143" i="92"/>
  <c r="K142" i="92"/>
  <c r="G142" i="92"/>
  <c r="C144" i="92"/>
  <c r="A145" i="92"/>
  <c r="I141" i="92"/>
  <c r="M141" i="92" s="1"/>
  <c r="H141" i="92"/>
  <c r="L141" i="92" s="1"/>
  <c r="K144" i="87"/>
  <c r="B146" i="87"/>
  <c r="C145" i="87"/>
  <c r="F145" i="87"/>
  <c r="H143" i="87"/>
  <c r="L143" i="87" s="1"/>
  <c r="I143" i="87"/>
  <c r="M143" i="87" s="1"/>
  <c r="C9" i="80"/>
  <c r="D9" i="80"/>
  <c r="E9" i="80"/>
  <c r="F9" i="80"/>
  <c r="G9" i="80"/>
  <c r="C10" i="80"/>
  <c r="D10" i="80"/>
  <c r="E10" i="80"/>
  <c r="F10" i="80"/>
  <c r="G10" i="80"/>
  <c r="C11" i="80"/>
  <c r="D11" i="80"/>
  <c r="E11" i="80"/>
  <c r="H11" i="80" s="1"/>
  <c r="F11" i="80"/>
  <c r="G11" i="80"/>
  <c r="C12" i="80"/>
  <c r="D12" i="80"/>
  <c r="E12" i="80"/>
  <c r="F12" i="80"/>
  <c r="G12" i="80"/>
  <c r="C13" i="80"/>
  <c r="D13" i="80"/>
  <c r="E13" i="80"/>
  <c r="F13" i="80"/>
  <c r="G13" i="80"/>
  <c r="B10" i="80"/>
  <c r="B11" i="80"/>
  <c r="B12" i="80"/>
  <c r="B13" i="80"/>
  <c r="H13" i="80" s="1"/>
  <c r="B9" i="80"/>
  <c r="G27" i="79"/>
  <c r="G26" i="79"/>
  <c r="G25" i="79"/>
  <c r="G24" i="79"/>
  <c r="G23" i="79"/>
  <c r="F27" i="79"/>
  <c r="F26" i="79"/>
  <c r="F25" i="79"/>
  <c r="F24" i="79"/>
  <c r="F23" i="79"/>
  <c r="C27" i="79"/>
  <c r="B38" i="79" s="1"/>
  <c r="C26" i="79"/>
  <c r="C25" i="79"/>
  <c r="C24" i="79"/>
  <c r="C23" i="79"/>
  <c r="B27" i="79"/>
  <c r="B26" i="79"/>
  <c r="B25" i="79"/>
  <c r="B24" i="79"/>
  <c r="B23" i="79"/>
  <c r="A38" i="79"/>
  <c r="A37" i="79"/>
  <c r="A36" i="79"/>
  <c r="A35" i="79"/>
  <c r="A34" i="79"/>
  <c r="G29" i="77"/>
  <c r="G28" i="77"/>
  <c r="G27" i="77"/>
  <c r="G26" i="77"/>
  <c r="G25" i="77"/>
  <c r="C29" i="77"/>
  <c r="C28" i="77"/>
  <c r="C27" i="77"/>
  <c r="C26" i="77"/>
  <c r="C25" i="77"/>
  <c r="C145" i="92" l="1"/>
  <c r="A146" i="92"/>
  <c r="E144" i="92"/>
  <c r="F144" i="92" s="1"/>
  <c r="D144" i="92"/>
  <c r="H142" i="92"/>
  <c r="L142" i="92" s="1"/>
  <c r="I142" i="92"/>
  <c r="M142" i="92" s="1"/>
  <c r="K143" i="92"/>
  <c r="G143" i="92"/>
  <c r="C14" i="80"/>
  <c r="H9" i="80"/>
  <c r="F21" i="80" s="1"/>
  <c r="G14" i="80"/>
  <c r="F14" i="80"/>
  <c r="E14" i="80"/>
  <c r="H12" i="80"/>
  <c r="G24" i="80" s="1"/>
  <c r="F146" i="87"/>
  <c r="B147" i="87"/>
  <c r="C146" i="87"/>
  <c r="K145" i="87"/>
  <c r="H144" i="87"/>
  <c r="L144" i="87" s="1"/>
  <c r="I144" i="87"/>
  <c r="M144" i="87" s="1"/>
  <c r="F23" i="80"/>
  <c r="D23" i="80"/>
  <c r="G23" i="80"/>
  <c r="E25" i="80"/>
  <c r="D25" i="80"/>
  <c r="C25" i="80"/>
  <c r="F25" i="80"/>
  <c r="B25" i="80"/>
  <c r="B23" i="80"/>
  <c r="F24" i="80"/>
  <c r="C23" i="80"/>
  <c r="B14" i="80"/>
  <c r="E24" i="80"/>
  <c r="G25" i="80"/>
  <c r="C24" i="80"/>
  <c r="E23" i="80"/>
  <c r="D14" i="80"/>
  <c r="H10" i="80"/>
  <c r="F22" i="80" s="1"/>
  <c r="D24" i="80"/>
  <c r="C21" i="80"/>
  <c r="B21" i="80"/>
  <c r="C37" i="79"/>
  <c r="C38" i="79"/>
  <c r="C36" i="79"/>
  <c r="C35" i="79"/>
  <c r="C34" i="79"/>
  <c r="B34" i="79"/>
  <c r="B36" i="79"/>
  <c r="B35" i="79"/>
  <c r="B37" i="79"/>
  <c r="K144" i="92" l="1"/>
  <c r="G144" i="92"/>
  <c r="C146" i="92"/>
  <c r="A147" i="92"/>
  <c r="I143" i="92"/>
  <c r="M143" i="92" s="1"/>
  <c r="H143" i="92"/>
  <c r="L143" i="92" s="1"/>
  <c r="E145" i="92"/>
  <c r="F145" i="92" s="1"/>
  <c r="D145" i="92"/>
  <c r="H23" i="80"/>
  <c r="E21" i="80"/>
  <c r="G21" i="80"/>
  <c r="D21" i="80"/>
  <c r="H25" i="80"/>
  <c r="B24" i="80"/>
  <c r="H24" i="80" s="1"/>
  <c r="K146" i="87"/>
  <c r="H145" i="87"/>
  <c r="L145" i="87" s="1"/>
  <c r="I145" i="87"/>
  <c r="M145" i="87" s="1"/>
  <c r="F147" i="87"/>
  <c r="C147" i="87"/>
  <c r="B148" i="87"/>
  <c r="H14" i="80"/>
  <c r="B22" i="80"/>
  <c r="E22" i="80"/>
  <c r="D22" i="80"/>
  <c r="C22" i="80"/>
  <c r="H21" i="80"/>
  <c r="G22" i="80"/>
  <c r="D26" i="80"/>
  <c r="C26" i="80"/>
  <c r="E26" i="80"/>
  <c r="B26" i="80"/>
  <c r="F29" i="77"/>
  <c r="F28" i="77"/>
  <c r="F27" i="77"/>
  <c r="F26" i="77"/>
  <c r="F25" i="77"/>
  <c r="B29" i="77"/>
  <c r="B28" i="77"/>
  <c r="B27" i="77"/>
  <c r="B26" i="77"/>
  <c r="B25" i="77"/>
  <c r="A42" i="77"/>
  <c r="A41" i="77"/>
  <c r="B41" i="77"/>
  <c r="A40" i="77"/>
  <c r="A39" i="77"/>
  <c r="A38" i="77"/>
  <c r="C29" i="76"/>
  <c r="C28" i="76"/>
  <c r="C27" i="76"/>
  <c r="C26" i="76"/>
  <c r="C25" i="76"/>
  <c r="B29" i="76"/>
  <c r="B28" i="76"/>
  <c r="B27" i="76"/>
  <c r="B26" i="76"/>
  <c r="B25" i="76"/>
  <c r="F47" i="75"/>
  <c r="E47" i="75"/>
  <c r="D47" i="75"/>
  <c r="C47" i="75"/>
  <c r="B47" i="75"/>
  <c r="F46" i="75"/>
  <c r="E46" i="75"/>
  <c r="D46" i="75"/>
  <c r="C46" i="75"/>
  <c r="B46" i="75"/>
  <c r="F45" i="75"/>
  <c r="E45" i="75"/>
  <c r="D45" i="75"/>
  <c r="C45" i="75"/>
  <c r="B45" i="75"/>
  <c r="F44" i="75"/>
  <c r="E44" i="75"/>
  <c r="D44" i="75"/>
  <c r="C44" i="75"/>
  <c r="B44" i="75"/>
  <c r="F43" i="75"/>
  <c r="E43" i="75"/>
  <c r="D43" i="75"/>
  <c r="C43" i="75"/>
  <c r="B43" i="75"/>
  <c r="F42" i="75"/>
  <c r="E42" i="75"/>
  <c r="D42" i="75"/>
  <c r="C42" i="75"/>
  <c r="B42" i="75"/>
  <c r="F34" i="75"/>
  <c r="E34" i="75"/>
  <c r="D34" i="75"/>
  <c r="C34" i="75"/>
  <c r="B34" i="75"/>
  <c r="F33" i="75"/>
  <c r="E33" i="75"/>
  <c r="D33" i="75"/>
  <c r="C33" i="75"/>
  <c r="B33" i="75"/>
  <c r="F32" i="75"/>
  <c r="E32" i="75"/>
  <c r="D32" i="75"/>
  <c r="C32" i="75"/>
  <c r="B32" i="75"/>
  <c r="F31" i="75"/>
  <c r="E31" i="75"/>
  <c r="D31" i="75"/>
  <c r="C31" i="75"/>
  <c r="B31" i="75"/>
  <c r="F30" i="75"/>
  <c r="E30" i="75"/>
  <c r="D30" i="75"/>
  <c r="C30" i="75"/>
  <c r="B30" i="75"/>
  <c r="F29" i="75"/>
  <c r="E29" i="75"/>
  <c r="D29" i="75"/>
  <c r="C29" i="75"/>
  <c r="B29" i="75"/>
  <c r="F46" i="70"/>
  <c r="F47" i="70"/>
  <c r="F48" i="70"/>
  <c r="F49" i="70"/>
  <c r="F50" i="70"/>
  <c r="F45" i="70"/>
  <c r="E46" i="70"/>
  <c r="E47" i="70"/>
  <c r="E48" i="70"/>
  <c r="E49" i="70"/>
  <c r="E50" i="70"/>
  <c r="E45" i="70"/>
  <c r="D46" i="70"/>
  <c r="D47" i="70"/>
  <c r="D48" i="70"/>
  <c r="D49" i="70"/>
  <c r="D50" i="70"/>
  <c r="D45" i="70"/>
  <c r="C46" i="70"/>
  <c r="C47" i="70"/>
  <c r="C48" i="70"/>
  <c r="C49" i="70"/>
  <c r="C50" i="70"/>
  <c r="C45" i="70"/>
  <c r="B46" i="70"/>
  <c r="B47" i="70"/>
  <c r="B48" i="70"/>
  <c r="B49" i="70"/>
  <c r="B50" i="70"/>
  <c r="G50" i="70" s="1"/>
  <c r="C62" i="70" s="1"/>
  <c r="B45" i="70"/>
  <c r="I28" i="73"/>
  <c r="J31" i="73"/>
  <c r="I36" i="73"/>
  <c r="J39" i="73"/>
  <c r="J47" i="73"/>
  <c r="I49" i="73"/>
  <c r="K52" i="73"/>
  <c r="K55" i="73"/>
  <c r="I57" i="73"/>
  <c r="K60" i="73"/>
  <c r="K63" i="73"/>
  <c r="G65" i="73"/>
  <c r="H65" i="73" s="1"/>
  <c r="K68" i="73"/>
  <c r="K71" i="73"/>
  <c r="G73" i="73"/>
  <c r="H73" i="73" s="1"/>
  <c r="K76" i="73"/>
  <c r="K79" i="73"/>
  <c r="G81" i="73"/>
  <c r="H81" i="73" s="1"/>
  <c r="K84" i="73"/>
  <c r="G87" i="73"/>
  <c r="H87" i="73" s="1"/>
  <c r="G89" i="73"/>
  <c r="H89" i="73" s="1"/>
  <c r="G90" i="73"/>
  <c r="H90" i="73" s="1"/>
  <c r="D16" i="73"/>
  <c r="N97" i="73" s="1"/>
  <c r="G93" i="73"/>
  <c r="H93" i="73" s="1"/>
  <c r="J95" i="73"/>
  <c r="K96" i="73"/>
  <c r="I97" i="73"/>
  <c r="I98" i="73"/>
  <c r="G98" i="73"/>
  <c r="H98" i="73" s="1"/>
  <c r="K100" i="73"/>
  <c r="K101" i="73"/>
  <c r="K103" i="73"/>
  <c r="J105" i="73"/>
  <c r="I105" i="73"/>
  <c r="K106" i="73"/>
  <c r="G107" i="73"/>
  <c r="H107" i="73" s="1"/>
  <c r="K108" i="73"/>
  <c r="G109" i="73"/>
  <c r="H109" i="73" s="1"/>
  <c r="I110" i="73"/>
  <c r="G111" i="73"/>
  <c r="H111" i="73" s="1"/>
  <c r="K111" i="73"/>
  <c r="J112" i="73"/>
  <c r="J113" i="73"/>
  <c r="G113" i="73"/>
  <c r="H113" i="73" s="1"/>
  <c r="G114" i="73"/>
  <c r="H114" i="73" s="1"/>
  <c r="I114" i="73"/>
  <c r="I115" i="73"/>
  <c r="K116" i="73"/>
  <c r="G116" i="73"/>
  <c r="H116" i="73" s="1"/>
  <c r="J117" i="73"/>
  <c r="K117" i="73"/>
  <c r="K118" i="73"/>
  <c r="K119" i="73"/>
  <c r="I119" i="73"/>
  <c r="K120" i="73"/>
  <c r="I121" i="73"/>
  <c r="J122" i="73"/>
  <c r="G123" i="73"/>
  <c r="H123" i="73" s="1"/>
  <c r="K124" i="73"/>
  <c r="G125" i="73"/>
  <c r="H125" i="73" s="1"/>
  <c r="I126" i="73"/>
  <c r="G127" i="73"/>
  <c r="H127" i="73" s="1"/>
  <c r="K127" i="73"/>
  <c r="J128" i="73"/>
  <c r="K129" i="73"/>
  <c r="I129" i="73"/>
  <c r="I130" i="73"/>
  <c r="K132" i="73"/>
  <c r="G132" i="73"/>
  <c r="H132" i="73" s="1"/>
  <c r="K133" i="73"/>
  <c r="J135" i="73"/>
  <c r="K135" i="73"/>
  <c r="G136" i="73"/>
  <c r="H136" i="73" s="1"/>
  <c r="K137" i="73"/>
  <c r="I137" i="73"/>
  <c r="G138" i="73"/>
  <c r="H138" i="73" s="1"/>
  <c r="I139" i="73"/>
  <c r="K140" i="73"/>
  <c r="G141" i="73"/>
  <c r="H141" i="73" s="1"/>
  <c r="I141" i="73"/>
  <c r="K142" i="73"/>
  <c r="K143" i="73"/>
  <c r="K144" i="73"/>
  <c r="G145" i="73"/>
  <c r="H145" i="73" s="1"/>
  <c r="I145" i="73"/>
  <c r="K146" i="73"/>
  <c r="G147" i="73"/>
  <c r="H147" i="73" s="1"/>
  <c r="K148" i="73"/>
  <c r="K149" i="73"/>
  <c r="I150" i="73"/>
  <c r="G151" i="73"/>
  <c r="H151" i="73" s="1"/>
  <c r="K151" i="73"/>
  <c r="J152" i="73"/>
  <c r="K153" i="73"/>
  <c r="I153" i="73"/>
  <c r="J154" i="73"/>
  <c r="I154" i="73"/>
  <c r="K156" i="73"/>
  <c r="K157" i="73"/>
  <c r="I158" i="73"/>
  <c r="G159" i="73"/>
  <c r="H159" i="73" s="1"/>
  <c r="K159" i="73"/>
  <c r="J160" i="73"/>
  <c r="K161" i="73"/>
  <c r="I161" i="73"/>
  <c r="J162" i="73"/>
  <c r="I162" i="73"/>
  <c r="K164" i="73"/>
  <c r="K165" i="73"/>
  <c r="I166" i="73"/>
  <c r="G167" i="73"/>
  <c r="H167" i="73" s="1"/>
  <c r="K167" i="73"/>
  <c r="J168" i="73"/>
  <c r="K169" i="73"/>
  <c r="I169" i="73"/>
  <c r="J170" i="73"/>
  <c r="I170" i="73"/>
  <c r="K172" i="73"/>
  <c r="K173" i="73"/>
  <c r="I174" i="73"/>
  <c r="G175" i="73"/>
  <c r="H175" i="73" s="1"/>
  <c r="K175" i="73"/>
  <c r="J176" i="73"/>
  <c r="K177" i="73"/>
  <c r="I177" i="73"/>
  <c r="J178" i="73"/>
  <c r="I178" i="73"/>
  <c r="K180" i="73"/>
  <c r="K181" i="73"/>
  <c r="I182" i="73"/>
  <c r="G183" i="73"/>
  <c r="H183" i="73" s="1"/>
  <c r="K183" i="73"/>
  <c r="G184" i="73"/>
  <c r="H184" i="73" s="1"/>
  <c r="J185" i="73"/>
  <c r="I185" i="73"/>
  <c r="J186" i="73"/>
  <c r="G187" i="73"/>
  <c r="H187" i="73" s="1"/>
  <c r="K188" i="73"/>
  <c r="K189" i="73"/>
  <c r="I190" i="73"/>
  <c r="G191" i="73"/>
  <c r="H191" i="73" s="1"/>
  <c r="K191" i="73"/>
  <c r="G192" i="73"/>
  <c r="H192" i="73" s="1"/>
  <c r="J193" i="73"/>
  <c r="I193" i="73"/>
  <c r="J194" i="73"/>
  <c r="G195" i="73"/>
  <c r="H195" i="73" s="1"/>
  <c r="K196" i="73"/>
  <c r="K197" i="73"/>
  <c r="I198" i="73"/>
  <c r="G199" i="73"/>
  <c r="H199" i="73" s="1"/>
  <c r="K199" i="73"/>
  <c r="G200" i="73"/>
  <c r="H200" i="73" s="1"/>
  <c r="J201" i="73"/>
  <c r="I201" i="73"/>
  <c r="J202" i="73"/>
  <c r="K202" i="73"/>
  <c r="G203" i="73"/>
  <c r="H203" i="73" s="1"/>
  <c r="K204" i="73"/>
  <c r="I205" i="73"/>
  <c r="I206" i="73"/>
  <c r="G207" i="73"/>
  <c r="H207" i="73" s="1"/>
  <c r="K207" i="73"/>
  <c r="J208" i="73"/>
  <c r="J209" i="73"/>
  <c r="I209" i="73"/>
  <c r="J210" i="73"/>
  <c r="K210" i="73"/>
  <c r="G211" i="73"/>
  <c r="H211" i="73" s="1"/>
  <c r="K212" i="73"/>
  <c r="I213" i="73"/>
  <c r="I214" i="73"/>
  <c r="G215" i="73"/>
  <c r="H215" i="73" s="1"/>
  <c r="K215" i="73"/>
  <c r="J216" i="73"/>
  <c r="J217" i="73"/>
  <c r="I217" i="73"/>
  <c r="J218" i="73"/>
  <c r="K218" i="73"/>
  <c r="G219" i="73"/>
  <c r="H219" i="73" s="1"/>
  <c r="K220" i="73"/>
  <c r="J221" i="73"/>
  <c r="S25" i="73"/>
  <c r="Q25" i="73"/>
  <c r="K221" i="73"/>
  <c r="I221" i="73"/>
  <c r="J220" i="73"/>
  <c r="G220" i="73"/>
  <c r="H220" i="73" s="1"/>
  <c r="K219" i="73"/>
  <c r="J219" i="73"/>
  <c r="I219" i="73"/>
  <c r="I218" i="73"/>
  <c r="G218" i="73"/>
  <c r="H218" i="73" s="1"/>
  <c r="K217" i="73"/>
  <c r="K216" i="73"/>
  <c r="I216" i="73"/>
  <c r="K214" i="73"/>
  <c r="J214" i="73"/>
  <c r="G214" i="73"/>
  <c r="H214" i="73" s="1"/>
  <c r="J213" i="73"/>
  <c r="G213" i="73"/>
  <c r="H213" i="73" s="1"/>
  <c r="J212" i="73"/>
  <c r="G212" i="73"/>
  <c r="H212" i="73" s="1"/>
  <c r="K211" i="73"/>
  <c r="J211" i="73"/>
  <c r="I211" i="73"/>
  <c r="I210" i="73"/>
  <c r="G210" i="73"/>
  <c r="H210" i="73" s="1"/>
  <c r="K209" i="73"/>
  <c r="K208" i="73"/>
  <c r="I208" i="73"/>
  <c r="K206" i="73"/>
  <c r="J206" i="73"/>
  <c r="G206" i="73"/>
  <c r="H206" i="73" s="1"/>
  <c r="J205" i="73"/>
  <c r="G205" i="73"/>
  <c r="H205" i="73" s="1"/>
  <c r="J204" i="73"/>
  <c r="G204" i="73"/>
  <c r="H204" i="73" s="1"/>
  <c r="K203" i="73"/>
  <c r="J203" i="73"/>
  <c r="I203" i="73"/>
  <c r="I202" i="73"/>
  <c r="G202" i="73"/>
  <c r="H202" i="73" s="1"/>
  <c r="K201" i="73"/>
  <c r="K200" i="73"/>
  <c r="J200" i="73"/>
  <c r="I200" i="73"/>
  <c r="K198" i="73"/>
  <c r="J198" i="73"/>
  <c r="G198" i="73"/>
  <c r="H198" i="73" s="1"/>
  <c r="J197" i="73"/>
  <c r="I197" i="73"/>
  <c r="G197" i="73"/>
  <c r="H197" i="73" s="1"/>
  <c r="J196" i="73"/>
  <c r="G196" i="73"/>
  <c r="H196" i="73" s="1"/>
  <c r="K195" i="73"/>
  <c r="J195" i="73"/>
  <c r="I195" i="73"/>
  <c r="K194" i="73"/>
  <c r="I194" i="73"/>
  <c r="G194" i="73"/>
  <c r="H194" i="73" s="1"/>
  <c r="K193" i="73"/>
  <c r="K192" i="73"/>
  <c r="J192" i="73"/>
  <c r="I192" i="73"/>
  <c r="K190" i="73"/>
  <c r="J190" i="73"/>
  <c r="G190" i="73"/>
  <c r="H190" i="73" s="1"/>
  <c r="J189" i="73"/>
  <c r="I189" i="73"/>
  <c r="G189" i="73"/>
  <c r="H189" i="73" s="1"/>
  <c r="J188" i="73"/>
  <c r="G188" i="73"/>
  <c r="H188" i="73" s="1"/>
  <c r="K187" i="73"/>
  <c r="J187" i="73"/>
  <c r="I187" i="73"/>
  <c r="K186" i="73"/>
  <c r="I186" i="73"/>
  <c r="G186" i="73"/>
  <c r="H186" i="73" s="1"/>
  <c r="K185" i="73"/>
  <c r="K184" i="73"/>
  <c r="J184" i="73"/>
  <c r="I184" i="73"/>
  <c r="K182" i="73"/>
  <c r="J182" i="73"/>
  <c r="G182" i="73"/>
  <c r="H182" i="73" s="1"/>
  <c r="J181" i="73"/>
  <c r="I181" i="73"/>
  <c r="G181" i="73"/>
  <c r="H181" i="73" s="1"/>
  <c r="J180" i="73"/>
  <c r="G180" i="73"/>
  <c r="H180" i="73" s="1"/>
  <c r="K179" i="73"/>
  <c r="J179" i="73"/>
  <c r="I179" i="73"/>
  <c r="G179" i="73"/>
  <c r="H179" i="73" s="1"/>
  <c r="K178" i="73"/>
  <c r="G178" i="73"/>
  <c r="H178" i="73" s="1"/>
  <c r="J177" i="73"/>
  <c r="K176" i="73"/>
  <c r="I176" i="73"/>
  <c r="G176" i="73"/>
  <c r="H176" i="73" s="1"/>
  <c r="J175" i="73"/>
  <c r="I175" i="73"/>
  <c r="K174" i="73"/>
  <c r="J174" i="73"/>
  <c r="G174" i="73"/>
  <c r="H174" i="73" s="1"/>
  <c r="J173" i="73"/>
  <c r="I173" i="73"/>
  <c r="G173" i="73"/>
  <c r="H173" i="73" s="1"/>
  <c r="J172" i="73"/>
  <c r="G172" i="73"/>
  <c r="H172" i="73" s="1"/>
  <c r="K171" i="73"/>
  <c r="J171" i="73"/>
  <c r="I171" i="73"/>
  <c r="G171" i="73"/>
  <c r="H171" i="73" s="1"/>
  <c r="K170" i="73"/>
  <c r="G170" i="73"/>
  <c r="H170" i="73" s="1"/>
  <c r="J169" i="73"/>
  <c r="K168" i="73"/>
  <c r="I168" i="73"/>
  <c r="G168" i="73"/>
  <c r="H168" i="73" s="1"/>
  <c r="J167" i="73"/>
  <c r="I167" i="73"/>
  <c r="K166" i="73"/>
  <c r="J166" i="73"/>
  <c r="G166" i="73"/>
  <c r="H166" i="73" s="1"/>
  <c r="J165" i="73"/>
  <c r="I165" i="73"/>
  <c r="G165" i="73"/>
  <c r="H165" i="73" s="1"/>
  <c r="J164" i="73"/>
  <c r="G164" i="73"/>
  <c r="H164" i="73" s="1"/>
  <c r="K163" i="73"/>
  <c r="J163" i="73"/>
  <c r="I163" i="73"/>
  <c r="G163" i="73"/>
  <c r="H163" i="73" s="1"/>
  <c r="K162" i="73"/>
  <c r="G162" i="73"/>
  <c r="H162" i="73" s="1"/>
  <c r="J161" i="73"/>
  <c r="K160" i="73"/>
  <c r="I160" i="73"/>
  <c r="G160" i="73"/>
  <c r="H160" i="73" s="1"/>
  <c r="J159" i="73"/>
  <c r="I159" i="73"/>
  <c r="K158" i="73"/>
  <c r="J158" i="73"/>
  <c r="G158" i="73"/>
  <c r="H158" i="73" s="1"/>
  <c r="J157" i="73"/>
  <c r="I157" i="73"/>
  <c r="G157" i="73"/>
  <c r="H157" i="73" s="1"/>
  <c r="J156" i="73"/>
  <c r="G156" i="73"/>
  <c r="H156" i="73" s="1"/>
  <c r="K155" i="73"/>
  <c r="J155" i="73"/>
  <c r="I155" i="73"/>
  <c r="G155" i="73"/>
  <c r="H155" i="73" s="1"/>
  <c r="K154" i="73"/>
  <c r="G154" i="73"/>
  <c r="H154" i="73" s="1"/>
  <c r="J153" i="73"/>
  <c r="K152" i="73"/>
  <c r="I152" i="73"/>
  <c r="G152" i="73"/>
  <c r="H152" i="73" s="1"/>
  <c r="J151" i="73"/>
  <c r="I151" i="73"/>
  <c r="K150" i="73"/>
  <c r="J150" i="73"/>
  <c r="G150" i="73"/>
  <c r="H150" i="73" s="1"/>
  <c r="J149" i="73"/>
  <c r="I149" i="73"/>
  <c r="G149" i="73"/>
  <c r="H149" i="73" s="1"/>
  <c r="J148" i="73"/>
  <c r="G148" i="73"/>
  <c r="H148" i="73" s="1"/>
  <c r="K147" i="73"/>
  <c r="J147" i="73"/>
  <c r="I147" i="73"/>
  <c r="J146" i="73"/>
  <c r="G146" i="73"/>
  <c r="H146" i="73" s="1"/>
  <c r="K145" i="73"/>
  <c r="J145" i="73"/>
  <c r="J144" i="73"/>
  <c r="I144" i="73"/>
  <c r="G144" i="73"/>
  <c r="H144" i="73" s="1"/>
  <c r="I143" i="73"/>
  <c r="J142" i="73"/>
  <c r="G142" i="73"/>
  <c r="H142" i="73" s="1"/>
  <c r="K141" i="73"/>
  <c r="J141" i="73"/>
  <c r="J140" i="73"/>
  <c r="I140" i="73"/>
  <c r="G140" i="73"/>
  <c r="H140" i="73" s="1"/>
  <c r="K139" i="73"/>
  <c r="J139" i="73"/>
  <c r="K138" i="73"/>
  <c r="J138" i="73"/>
  <c r="I138" i="73"/>
  <c r="J137" i="73"/>
  <c r="G137" i="73"/>
  <c r="H137" i="73" s="1"/>
  <c r="K136" i="73"/>
  <c r="J136" i="73"/>
  <c r="I136" i="73"/>
  <c r="G135" i="73"/>
  <c r="H135" i="73" s="1"/>
  <c r="K134" i="73"/>
  <c r="J134" i="73"/>
  <c r="I134" i="73"/>
  <c r="G134" i="73"/>
  <c r="H134" i="73" s="1"/>
  <c r="J133" i="73"/>
  <c r="G133" i="73"/>
  <c r="H133" i="73" s="1"/>
  <c r="J132" i="73"/>
  <c r="K131" i="73"/>
  <c r="J131" i="73"/>
  <c r="I131" i="73"/>
  <c r="G131" i="73"/>
  <c r="H131" i="73" s="1"/>
  <c r="K130" i="73"/>
  <c r="J130" i="73"/>
  <c r="G130" i="73"/>
  <c r="H130" i="73" s="1"/>
  <c r="J129" i="73"/>
  <c r="K128" i="73"/>
  <c r="I128" i="73"/>
  <c r="G128" i="73"/>
  <c r="H128" i="73" s="1"/>
  <c r="J127" i="73"/>
  <c r="I127" i="73"/>
  <c r="K126" i="73"/>
  <c r="J126" i="73"/>
  <c r="G126" i="73"/>
  <c r="H126" i="73" s="1"/>
  <c r="K125" i="73"/>
  <c r="J125" i="73"/>
  <c r="I125" i="73"/>
  <c r="J124" i="73"/>
  <c r="G124" i="73"/>
  <c r="H124" i="73" s="1"/>
  <c r="K123" i="73"/>
  <c r="J123" i="73"/>
  <c r="I123" i="73"/>
  <c r="K122" i="73"/>
  <c r="I122" i="73"/>
  <c r="G122" i="73"/>
  <c r="H122" i="73" s="1"/>
  <c r="K121" i="73"/>
  <c r="J121" i="73"/>
  <c r="J120" i="73"/>
  <c r="I120" i="73"/>
  <c r="G120" i="73"/>
  <c r="H120" i="73" s="1"/>
  <c r="J118" i="73"/>
  <c r="I118" i="73"/>
  <c r="H118" i="73"/>
  <c r="G118" i="73"/>
  <c r="I117" i="73"/>
  <c r="G117" i="73"/>
  <c r="H117" i="73" s="1"/>
  <c r="J116" i="73"/>
  <c r="K115" i="73"/>
  <c r="J115" i="73"/>
  <c r="G115" i="73"/>
  <c r="H115" i="73" s="1"/>
  <c r="K114" i="73"/>
  <c r="J114" i="73"/>
  <c r="K113" i="73"/>
  <c r="I113" i="73"/>
  <c r="K112" i="73"/>
  <c r="I112" i="73"/>
  <c r="G112" i="73"/>
  <c r="H112" i="73" s="1"/>
  <c r="J111" i="73"/>
  <c r="I111" i="73"/>
  <c r="K110" i="73"/>
  <c r="J110" i="73"/>
  <c r="G110" i="73"/>
  <c r="H110" i="73" s="1"/>
  <c r="K109" i="73"/>
  <c r="J109" i="73"/>
  <c r="I109" i="73"/>
  <c r="J108" i="73"/>
  <c r="G108" i="73"/>
  <c r="H108" i="73" s="1"/>
  <c r="K107" i="73"/>
  <c r="J107" i="73"/>
  <c r="I107" i="73"/>
  <c r="J106" i="73"/>
  <c r="I106" i="73"/>
  <c r="G106" i="73"/>
  <c r="H106" i="73" s="1"/>
  <c r="K105" i="73"/>
  <c r="K104" i="73"/>
  <c r="J104" i="73"/>
  <c r="I104" i="73"/>
  <c r="G104" i="73"/>
  <c r="H104" i="73" s="1"/>
  <c r="I103" i="73"/>
  <c r="K102" i="73"/>
  <c r="J102" i="73"/>
  <c r="I102" i="73"/>
  <c r="G102" i="73"/>
  <c r="H102" i="73" s="1"/>
  <c r="J101" i="73"/>
  <c r="G101" i="73"/>
  <c r="H101" i="73" s="1"/>
  <c r="J100" i="73"/>
  <c r="G100" i="73"/>
  <c r="H100" i="73" s="1"/>
  <c r="K99" i="73"/>
  <c r="J99" i="73"/>
  <c r="I99" i="73"/>
  <c r="G99" i="73"/>
  <c r="H99" i="73" s="1"/>
  <c r="K98" i="73"/>
  <c r="J98" i="73"/>
  <c r="K97" i="73"/>
  <c r="J97" i="73"/>
  <c r="I96" i="73"/>
  <c r="K95" i="73"/>
  <c r="I95" i="73"/>
  <c r="K94" i="73"/>
  <c r="J94" i="73"/>
  <c r="I94" i="73"/>
  <c r="G94" i="73"/>
  <c r="H94" i="73" s="1"/>
  <c r="K93" i="73"/>
  <c r="J93" i="73"/>
  <c r="I93" i="73"/>
  <c r="J92" i="73"/>
  <c r="I92" i="73"/>
  <c r="G92" i="73"/>
  <c r="H92" i="73" s="1"/>
  <c r="K91" i="73"/>
  <c r="J91" i="73"/>
  <c r="I91" i="73"/>
  <c r="G91" i="73"/>
  <c r="H91" i="73" s="1"/>
  <c r="K90" i="73"/>
  <c r="J90" i="73"/>
  <c r="I90" i="73"/>
  <c r="K89" i="73"/>
  <c r="J89" i="73"/>
  <c r="K88" i="73"/>
  <c r="J88" i="73"/>
  <c r="I88" i="73"/>
  <c r="G88" i="73"/>
  <c r="H88" i="73" s="1"/>
  <c r="J87" i="73"/>
  <c r="I87" i="73"/>
  <c r="K86" i="73"/>
  <c r="J86" i="73"/>
  <c r="I86" i="73"/>
  <c r="G86" i="73"/>
  <c r="H86" i="73" s="1"/>
  <c r="K85" i="73"/>
  <c r="J85" i="73"/>
  <c r="I85" i="73"/>
  <c r="G85" i="73"/>
  <c r="H85" i="73" s="1"/>
  <c r="J84" i="73"/>
  <c r="I84" i="73"/>
  <c r="G84" i="73"/>
  <c r="H84" i="73" s="1"/>
  <c r="K83" i="73"/>
  <c r="J83" i="73"/>
  <c r="I83" i="73"/>
  <c r="G83" i="73"/>
  <c r="H83" i="73" s="1"/>
  <c r="K82" i="73"/>
  <c r="J82" i="73"/>
  <c r="I82" i="73"/>
  <c r="G82" i="73"/>
  <c r="H82" i="73" s="1"/>
  <c r="K81" i="73"/>
  <c r="J81" i="73"/>
  <c r="K80" i="73"/>
  <c r="J80" i="73"/>
  <c r="I80" i="73"/>
  <c r="G80" i="73"/>
  <c r="H80" i="73" s="1"/>
  <c r="J79" i="73"/>
  <c r="I79" i="73"/>
  <c r="G79" i="73"/>
  <c r="H79" i="73" s="1"/>
  <c r="K78" i="73"/>
  <c r="J78" i="73"/>
  <c r="I78" i="73"/>
  <c r="G78" i="73"/>
  <c r="H78" i="73" s="1"/>
  <c r="K77" i="73"/>
  <c r="J77" i="73"/>
  <c r="I77" i="73"/>
  <c r="G77" i="73"/>
  <c r="H77" i="73" s="1"/>
  <c r="J76" i="73"/>
  <c r="I76" i="73"/>
  <c r="G76" i="73"/>
  <c r="H76" i="73" s="1"/>
  <c r="K75" i="73"/>
  <c r="J75" i="73"/>
  <c r="I75" i="73"/>
  <c r="G75" i="73"/>
  <c r="H75" i="73" s="1"/>
  <c r="K74" i="73"/>
  <c r="J74" i="73"/>
  <c r="I74" i="73"/>
  <c r="H74" i="73"/>
  <c r="G74" i="73"/>
  <c r="K73" i="73"/>
  <c r="J73" i="73"/>
  <c r="K72" i="73"/>
  <c r="J72" i="73"/>
  <c r="I72" i="73"/>
  <c r="G72" i="73"/>
  <c r="H72" i="73" s="1"/>
  <c r="J71" i="73"/>
  <c r="I71" i="73"/>
  <c r="G71" i="73"/>
  <c r="H71" i="73" s="1"/>
  <c r="K70" i="73"/>
  <c r="J70" i="73"/>
  <c r="I70" i="73"/>
  <c r="G70" i="73"/>
  <c r="H70" i="73" s="1"/>
  <c r="K69" i="73"/>
  <c r="J69" i="73"/>
  <c r="I69" i="73"/>
  <c r="H69" i="73"/>
  <c r="G69" i="73"/>
  <c r="J68" i="73"/>
  <c r="I68" i="73"/>
  <c r="G68" i="73"/>
  <c r="H68" i="73" s="1"/>
  <c r="K67" i="73"/>
  <c r="J67" i="73"/>
  <c r="I67" i="73"/>
  <c r="H67" i="73"/>
  <c r="G67" i="73"/>
  <c r="K66" i="73"/>
  <c r="J66" i="73"/>
  <c r="I66" i="73"/>
  <c r="G66" i="73"/>
  <c r="H66" i="73" s="1"/>
  <c r="K65" i="73"/>
  <c r="J65" i="73"/>
  <c r="K64" i="73"/>
  <c r="J64" i="73"/>
  <c r="I64" i="73"/>
  <c r="G64" i="73"/>
  <c r="H64" i="73" s="1"/>
  <c r="J63" i="73"/>
  <c r="I63" i="73"/>
  <c r="G63" i="73"/>
  <c r="H63" i="73" s="1"/>
  <c r="K62" i="73"/>
  <c r="J62" i="73"/>
  <c r="I62" i="73"/>
  <c r="G62" i="73"/>
  <c r="H62" i="73" s="1"/>
  <c r="K61" i="73"/>
  <c r="J61" i="73"/>
  <c r="I61" i="73"/>
  <c r="G61" i="73"/>
  <c r="H61" i="73" s="1"/>
  <c r="J60" i="73"/>
  <c r="I60" i="73"/>
  <c r="G60" i="73"/>
  <c r="H60" i="73" s="1"/>
  <c r="K59" i="73"/>
  <c r="J59" i="73"/>
  <c r="I59" i="73"/>
  <c r="G59" i="73"/>
  <c r="H59" i="73" s="1"/>
  <c r="K58" i="73"/>
  <c r="J58" i="73"/>
  <c r="I58" i="73"/>
  <c r="G58" i="73"/>
  <c r="H58" i="73" s="1"/>
  <c r="K57" i="73"/>
  <c r="J57" i="73"/>
  <c r="G57" i="73"/>
  <c r="H57" i="73" s="1"/>
  <c r="K56" i="73"/>
  <c r="J56" i="73"/>
  <c r="I56" i="73"/>
  <c r="G56" i="73"/>
  <c r="H56" i="73" s="1"/>
  <c r="J55" i="73"/>
  <c r="I55" i="73"/>
  <c r="G55" i="73"/>
  <c r="H55" i="73" s="1"/>
  <c r="K54" i="73"/>
  <c r="J54" i="73"/>
  <c r="I54" i="73"/>
  <c r="G54" i="73"/>
  <c r="H54" i="73" s="1"/>
  <c r="K53" i="73"/>
  <c r="J53" i="73"/>
  <c r="I53" i="73"/>
  <c r="G53" i="73"/>
  <c r="H53" i="73" s="1"/>
  <c r="J52" i="73"/>
  <c r="I52" i="73"/>
  <c r="G52" i="73"/>
  <c r="H52" i="73" s="1"/>
  <c r="K51" i="73"/>
  <c r="J51" i="73"/>
  <c r="I51" i="73"/>
  <c r="G51" i="73"/>
  <c r="H51" i="73" s="1"/>
  <c r="K50" i="73"/>
  <c r="J50" i="73"/>
  <c r="I50" i="73"/>
  <c r="G50" i="73"/>
  <c r="H50" i="73" s="1"/>
  <c r="K49" i="73"/>
  <c r="J49" i="73"/>
  <c r="K48" i="73"/>
  <c r="J48" i="73"/>
  <c r="I48" i="73"/>
  <c r="G48" i="73"/>
  <c r="H48" i="73" s="1"/>
  <c r="K47" i="73"/>
  <c r="I47" i="73"/>
  <c r="K46" i="73"/>
  <c r="J46" i="73"/>
  <c r="I46" i="73"/>
  <c r="G46" i="73"/>
  <c r="H46" i="73" s="1"/>
  <c r="K45" i="73"/>
  <c r="J45" i="73"/>
  <c r="I45" i="73"/>
  <c r="G45" i="73"/>
  <c r="H45" i="73" s="1"/>
  <c r="K44" i="73"/>
  <c r="J44" i="73"/>
  <c r="I44" i="73"/>
  <c r="G44" i="73"/>
  <c r="H44" i="73" s="1"/>
  <c r="K43" i="73"/>
  <c r="J43" i="73"/>
  <c r="I43" i="73"/>
  <c r="G43" i="73"/>
  <c r="H43" i="73" s="1"/>
  <c r="K42" i="73"/>
  <c r="J42" i="73"/>
  <c r="I42" i="73"/>
  <c r="G42" i="73"/>
  <c r="H42" i="73" s="1"/>
  <c r="K41" i="73"/>
  <c r="J41" i="73"/>
  <c r="I41" i="73"/>
  <c r="G41" i="73"/>
  <c r="H41" i="73" s="1"/>
  <c r="K40" i="73"/>
  <c r="J40" i="73"/>
  <c r="I40" i="73"/>
  <c r="G40" i="73"/>
  <c r="H40" i="73" s="1"/>
  <c r="K39" i="73"/>
  <c r="I39" i="73"/>
  <c r="G39" i="73"/>
  <c r="H39" i="73" s="1"/>
  <c r="K38" i="73"/>
  <c r="J38" i="73"/>
  <c r="I38" i="73"/>
  <c r="G38" i="73"/>
  <c r="H38" i="73" s="1"/>
  <c r="K37" i="73"/>
  <c r="J37" i="73"/>
  <c r="I37" i="73"/>
  <c r="G37" i="73"/>
  <c r="H37" i="73" s="1"/>
  <c r="K36" i="73"/>
  <c r="J36" i="73"/>
  <c r="G36" i="73"/>
  <c r="H36" i="73" s="1"/>
  <c r="K35" i="73"/>
  <c r="J35" i="73"/>
  <c r="I35" i="73"/>
  <c r="G35" i="73"/>
  <c r="H35" i="73" s="1"/>
  <c r="K34" i="73"/>
  <c r="J34" i="73"/>
  <c r="I34" i="73"/>
  <c r="G34" i="73"/>
  <c r="H34" i="73" s="1"/>
  <c r="K33" i="73"/>
  <c r="J33" i="73"/>
  <c r="I33" i="73"/>
  <c r="G33" i="73"/>
  <c r="H33" i="73" s="1"/>
  <c r="K32" i="73"/>
  <c r="J32" i="73"/>
  <c r="I32" i="73"/>
  <c r="G32" i="73"/>
  <c r="H32" i="73" s="1"/>
  <c r="K31" i="73"/>
  <c r="I31" i="73"/>
  <c r="G31" i="73"/>
  <c r="H31" i="73" s="1"/>
  <c r="K30" i="73"/>
  <c r="J30" i="73"/>
  <c r="I30" i="73"/>
  <c r="G30" i="73"/>
  <c r="H30" i="73" s="1"/>
  <c r="K29" i="73"/>
  <c r="J29" i="73"/>
  <c r="I29" i="73"/>
  <c r="G29" i="73"/>
  <c r="H29" i="73" s="1"/>
  <c r="K28" i="73"/>
  <c r="J28" i="73"/>
  <c r="G28" i="73"/>
  <c r="H28" i="73" s="1"/>
  <c r="K27" i="73"/>
  <c r="J27" i="73"/>
  <c r="I27" i="73"/>
  <c r="G27" i="73"/>
  <c r="H27" i="73" s="1"/>
  <c r="K26" i="73"/>
  <c r="J26" i="73"/>
  <c r="I26" i="73"/>
  <c r="G26" i="73"/>
  <c r="H26" i="73" s="1"/>
  <c r="R25" i="73"/>
  <c r="R26" i="73" s="1"/>
  <c r="R27" i="73" s="1"/>
  <c r="R28" i="73" s="1"/>
  <c r="R29" i="73" s="1"/>
  <c r="R30" i="73" s="1"/>
  <c r="R31" i="73" s="1"/>
  <c r="R32" i="73" s="1"/>
  <c r="R33" i="73" s="1"/>
  <c r="R34" i="73" s="1"/>
  <c r="R35" i="73" s="1"/>
  <c r="R36" i="73" s="1"/>
  <c r="R37" i="73" s="1"/>
  <c r="R38" i="73" s="1"/>
  <c r="R39" i="73" s="1"/>
  <c r="R40" i="73" s="1"/>
  <c r="R41" i="73" s="1"/>
  <c r="R42" i="73" s="1"/>
  <c r="R43" i="73" s="1"/>
  <c r="R44" i="73" s="1"/>
  <c r="R45" i="73" s="1"/>
  <c r="J25" i="73"/>
  <c r="E16" i="73"/>
  <c r="O43" i="73" s="1"/>
  <c r="C16" i="73"/>
  <c r="M156" i="73" s="1"/>
  <c r="F33" i="70"/>
  <c r="F34" i="70"/>
  <c r="F35" i="70"/>
  <c r="F36" i="70"/>
  <c r="G36" i="70" s="1"/>
  <c r="B61" i="70" s="1"/>
  <c r="F37" i="70"/>
  <c r="F32" i="70"/>
  <c r="E33" i="70"/>
  <c r="E34" i="70"/>
  <c r="E35" i="70"/>
  <c r="E36" i="70"/>
  <c r="E37" i="70"/>
  <c r="E32" i="70"/>
  <c r="D33" i="70"/>
  <c r="D34" i="70"/>
  <c r="D35" i="70"/>
  <c r="D36" i="70"/>
  <c r="D37" i="70"/>
  <c r="D32" i="70"/>
  <c r="C33" i="70"/>
  <c r="C34" i="70"/>
  <c r="C35" i="70"/>
  <c r="C36" i="70"/>
  <c r="C37" i="70"/>
  <c r="C32" i="70"/>
  <c r="B33" i="70"/>
  <c r="B34" i="70"/>
  <c r="B35" i="70"/>
  <c r="B36" i="70"/>
  <c r="B37" i="70"/>
  <c r="B32" i="70"/>
  <c r="D12" i="72"/>
  <c r="D13" i="72"/>
  <c r="D14" i="72"/>
  <c r="D15" i="72"/>
  <c r="D16" i="72"/>
  <c r="D23" i="72" s="1"/>
  <c r="C12" i="71"/>
  <c r="D12" i="71"/>
  <c r="E12" i="71"/>
  <c r="F12" i="71"/>
  <c r="C13" i="71"/>
  <c r="D13" i="71"/>
  <c r="E13" i="71"/>
  <c r="F13" i="71"/>
  <c r="C14" i="71"/>
  <c r="D14" i="71"/>
  <c r="E14" i="71"/>
  <c r="F14" i="71"/>
  <c r="C15" i="71"/>
  <c r="D15" i="71"/>
  <c r="E15" i="71"/>
  <c r="F15" i="71"/>
  <c r="E11" i="71"/>
  <c r="D11" i="71"/>
  <c r="F12" i="69"/>
  <c r="F13" i="69"/>
  <c r="F14" i="69"/>
  <c r="F15" i="69"/>
  <c r="F11" i="69"/>
  <c r="E12" i="69"/>
  <c r="E13" i="69"/>
  <c r="E14" i="69"/>
  <c r="E15" i="69"/>
  <c r="E11" i="69"/>
  <c r="D12" i="69"/>
  <c r="D13" i="69"/>
  <c r="D14" i="69"/>
  <c r="D15" i="69"/>
  <c r="D11" i="69"/>
  <c r="C12" i="69"/>
  <c r="C13" i="69"/>
  <c r="C14" i="69"/>
  <c r="C15" i="69"/>
  <c r="C11" i="69"/>
  <c r="B12" i="69"/>
  <c r="B13" i="69"/>
  <c r="B14" i="69"/>
  <c r="B15" i="69"/>
  <c r="B11" i="69"/>
  <c r="O15" i="47"/>
  <c r="B16" i="67"/>
  <c r="C16" i="67" s="1"/>
  <c r="B16" i="68"/>
  <c r="D15" i="68"/>
  <c r="D14" i="68"/>
  <c r="D13" i="68"/>
  <c r="D12" i="68"/>
  <c r="D11" i="68"/>
  <c r="D10" i="68"/>
  <c r="D12" i="64"/>
  <c r="D9" i="64"/>
  <c r="D10" i="64"/>
  <c r="D11" i="64"/>
  <c r="D8" i="64"/>
  <c r="C9" i="64"/>
  <c r="E9" i="64" s="1"/>
  <c r="C10" i="64"/>
  <c r="C11" i="64"/>
  <c r="C12" i="64"/>
  <c r="E12" i="64" s="1"/>
  <c r="C8" i="64"/>
  <c r="B9" i="64"/>
  <c r="B10" i="64"/>
  <c r="B11" i="64"/>
  <c r="B12" i="64"/>
  <c r="B8" i="64"/>
  <c r="E11" i="64"/>
  <c r="E10" i="64"/>
  <c r="K145" i="92" l="1"/>
  <c r="G145" i="92"/>
  <c r="C147" i="92"/>
  <c r="A148" i="92"/>
  <c r="E146" i="92"/>
  <c r="F146" i="92" s="1"/>
  <c r="D146" i="92"/>
  <c r="H144" i="92"/>
  <c r="L144" i="92" s="1"/>
  <c r="I144" i="92"/>
  <c r="M144" i="92" s="1"/>
  <c r="C148" i="87"/>
  <c r="B149" i="87"/>
  <c r="F148" i="87"/>
  <c r="K147" i="87"/>
  <c r="I146" i="87"/>
  <c r="M146" i="87" s="1"/>
  <c r="H146" i="87"/>
  <c r="L146" i="87" s="1"/>
  <c r="D16" i="68"/>
  <c r="G31" i="75"/>
  <c r="G46" i="75"/>
  <c r="B58" i="75"/>
  <c r="B57" i="75"/>
  <c r="G34" i="75"/>
  <c r="G45" i="75"/>
  <c r="G43" i="75"/>
  <c r="G33" i="75"/>
  <c r="G30" i="75"/>
  <c r="B56" i="75"/>
  <c r="G42" i="75"/>
  <c r="G32" i="75"/>
  <c r="G47" i="75"/>
  <c r="G29" i="75"/>
  <c r="G44" i="75"/>
  <c r="B55" i="75"/>
  <c r="B60" i="75"/>
  <c r="B59" i="75"/>
  <c r="H22" i="80"/>
  <c r="F26" i="80"/>
  <c r="G26" i="80"/>
  <c r="H26" i="80" s="1"/>
  <c r="F12" i="65"/>
  <c r="C12" i="66" s="1"/>
  <c r="C39" i="77"/>
  <c r="B42" i="77"/>
  <c r="C41" i="77"/>
  <c r="C38" i="77"/>
  <c r="C42" i="77"/>
  <c r="B39" i="77"/>
  <c r="C40" i="77"/>
  <c r="B40" i="77"/>
  <c r="B38" i="77"/>
  <c r="I65" i="73"/>
  <c r="I73" i="73"/>
  <c r="I81" i="73"/>
  <c r="K87" i="73"/>
  <c r="I89" i="73"/>
  <c r="G96" i="73"/>
  <c r="H96" i="73" s="1"/>
  <c r="I101" i="73"/>
  <c r="G103" i="73"/>
  <c r="H103" i="73" s="1"/>
  <c r="Y103" i="73" s="1"/>
  <c r="G105" i="73"/>
  <c r="H105" i="73" s="1"/>
  <c r="I108" i="73"/>
  <c r="I124" i="73"/>
  <c r="I133" i="73"/>
  <c r="I135" i="73"/>
  <c r="G139" i="73"/>
  <c r="H139" i="73" s="1"/>
  <c r="I142" i="73"/>
  <c r="I146" i="73"/>
  <c r="I183" i="73"/>
  <c r="G185" i="73"/>
  <c r="H185" i="73" s="1"/>
  <c r="I191" i="73"/>
  <c r="G193" i="73"/>
  <c r="H193" i="73" s="1"/>
  <c r="I199" i="73"/>
  <c r="G201" i="73"/>
  <c r="H201" i="73" s="1"/>
  <c r="K205" i="73"/>
  <c r="I207" i="73"/>
  <c r="G209" i="73"/>
  <c r="H209" i="73" s="1"/>
  <c r="K213" i="73"/>
  <c r="I215" i="73"/>
  <c r="G217" i="73"/>
  <c r="H217" i="73" s="1"/>
  <c r="I220" i="73"/>
  <c r="G49" i="73"/>
  <c r="H49" i="73" s="1"/>
  <c r="O106" i="73"/>
  <c r="G121" i="73"/>
  <c r="H121" i="73" s="1"/>
  <c r="Y121" i="73" s="1"/>
  <c r="J183" i="73"/>
  <c r="I188" i="73"/>
  <c r="J191" i="73"/>
  <c r="I196" i="73"/>
  <c r="J199" i="73"/>
  <c r="I204" i="73"/>
  <c r="J207" i="73"/>
  <c r="I212" i="73"/>
  <c r="J215" i="73"/>
  <c r="I148" i="73"/>
  <c r="J96" i="73"/>
  <c r="J103" i="73"/>
  <c r="I156" i="73"/>
  <c r="I164" i="73"/>
  <c r="I172" i="73"/>
  <c r="I180" i="73"/>
  <c r="G47" i="73"/>
  <c r="H47" i="73" s="1"/>
  <c r="K92" i="73"/>
  <c r="G119" i="73"/>
  <c r="H119" i="73" s="1"/>
  <c r="I100" i="73"/>
  <c r="J119" i="73"/>
  <c r="G143" i="73"/>
  <c r="H143" i="73" s="1"/>
  <c r="G208" i="73"/>
  <c r="H208" i="73" s="1"/>
  <c r="G216" i="73"/>
  <c r="H216" i="73" s="1"/>
  <c r="Y216" i="73" s="1"/>
  <c r="G221" i="73"/>
  <c r="H221" i="73" s="1"/>
  <c r="G95" i="73"/>
  <c r="H95" i="73" s="1"/>
  <c r="G97" i="73"/>
  <c r="H97" i="73" s="1"/>
  <c r="I116" i="73"/>
  <c r="I132" i="73"/>
  <c r="G129" i="73"/>
  <c r="H129" i="73" s="1"/>
  <c r="J143" i="73"/>
  <c r="G153" i="73"/>
  <c r="H153" i="73" s="1"/>
  <c r="Y153" i="73" s="1"/>
  <c r="G161" i="73"/>
  <c r="H161" i="73" s="1"/>
  <c r="G169" i="73"/>
  <c r="H169" i="73" s="1"/>
  <c r="G177" i="73"/>
  <c r="H177" i="73" s="1"/>
  <c r="O141" i="73"/>
  <c r="S26" i="73"/>
  <c r="S27" i="73" s="1"/>
  <c r="W25" i="73"/>
  <c r="N28" i="73"/>
  <c r="V42" i="73"/>
  <c r="B42" i="73" s="1"/>
  <c r="O145" i="73"/>
  <c r="O122" i="73"/>
  <c r="V31" i="73"/>
  <c r="B31" i="73" s="1"/>
  <c r="G25" i="73"/>
  <c r="H25" i="73" s="1"/>
  <c r="N30" i="73"/>
  <c r="O98" i="73"/>
  <c r="N16" i="73"/>
  <c r="V33" i="73"/>
  <c r="B33" i="73" s="1"/>
  <c r="I25" i="73"/>
  <c r="V27" i="73"/>
  <c r="B27" i="73" s="1"/>
  <c r="O135" i="73"/>
  <c r="O165" i="73"/>
  <c r="N47" i="73"/>
  <c r="N32" i="73"/>
  <c r="O114" i="73"/>
  <c r="V36" i="73"/>
  <c r="B36" i="73" s="1"/>
  <c r="V43" i="73"/>
  <c r="B43" i="73" s="1"/>
  <c r="V25" i="73"/>
  <c r="B25" i="73" s="1"/>
  <c r="N26" i="73"/>
  <c r="V29" i="73"/>
  <c r="B29" i="73" s="1"/>
  <c r="N34" i="73"/>
  <c r="O183" i="73"/>
  <c r="Q26" i="73"/>
  <c r="Q27" i="73" s="1"/>
  <c r="U27" i="73" s="1"/>
  <c r="U25" i="73"/>
  <c r="M44" i="73"/>
  <c r="M52" i="73"/>
  <c r="M70" i="73"/>
  <c r="M77" i="73"/>
  <c r="M84" i="73"/>
  <c r="M160" i="73"/>
  <c r="M30" i="73"/>
  <c r="M34" i="73"/>
  <c r="M40" i="73"/>
  <c r="M43" i="73"/>
  <c r="M66" i="73"/>
  <c r="M73" i="73"/>
  <c r="M80" i="73"/>
  <c r="M91" i="73"/>
  <c r="M164" i="73"/>
  <c r="K25" i="73"/>
  <c r="M29" i="73"/>
  <c r="M33" i="73"/>
  <c r="M42" i="73"/>
  <c r="M58" i="73"/>
  <c r="M65" i="73"/>
  <c r="M72" i="73"/>
  <c r="M90" i="73"/>
  <c r="M157" i="73"/>
  <c r="M37" i="73"/>
  <c r="M76" i="73"/>
  <c r="M25" i="73"/>
  <c r="M36" i="73"/>
  <c r="M39" i="73"/>
  <c r="M54" i="73"/>
  <c r="M61" i="73"/>
  <c r="M68" i="73"/>
  <c r="M86" i="73"/>
  <c r="M62" i="73"/>
  <c r="M69" i="73"/>
  <c r="G16" i="73"/>
  <c r="H16" i="73" s="1"/>
  <c r="Y28" i="73" s="1"/>
  <c r="M28" i="73"/>
  <c r="M32" i="73"/>
  <c r="M48" i="73"/>
  <c r="M57" i="73"/>
  <c r="M64" i="73"/>
  <c r="M82" i="73"/>
  <c r="M89" i="73"/>
  <c r="K16" i="73"/>
  <c r="M41" i="73"/>
  <c r="M50" i="73"/>
  <c r="M53" i="73"/>
  <c r="M60" i="73"/>
  <c r="M78" i="73"/>
  <c r="M85" i="73"/>
  <c r="M26" i="73"/>
  <c r="M27" i="73"/>
  <c r="M31" i="73"/>
  <c r="M35" i="73"/>
  <c r="M38" i="73"/>
  <c r="M47" i="73"/>
  <c r="M56" i="73"/>
  <c r="M74" i="73"/>
  <c r="M81" i="73"/>
  <c r="M88" i="73"/>
  <c r="Q28" i="73"/>
  <c r="Y175" i="73"/>
  <c r="Y167" i="73"/>
  <c r="Y139" i="73"/>
  <c r="Y174" i="73"/>
  <c r="Y148" i="73"/>
  <c r="Y164" i="73"/>
  <c r="Y163" i="73"/>
  <c r="Y158" i="73"/>
  <c r="Y138" i="73"/>
  <c r="Y149" i="73"/>
  <c r="Y45" i="73"/>
  <c r="W27" i="73"/>
  <c r="S28" i="73"/>
  <c r="V37" i="73"/>
  <c r="B37" i="73" s="1"/>
  <c r="Y55" i="73"/>
  <c r="Y58" i="73"/>
  <c r="Y84" i="73"/>
  <c r="N131" i="73"/>
  <c r="N25" i="73"/>
  <c r="Y34" i="73"/>
  <c r="Y38" i="73"/>
  <c r="V38" i="73"/>
  <c r="B38" i="73" s="1"/>
  <c r="Y46" i="73"/>
  <c r="Y51" i="73"/>
  <c r="N105" i="73"/>
  <c r="Y63" i="73"/>
  <c r="V26" i="73"/>
  <c r="B26" i="73" s="1"/>
  <c r="N27" i="73"/>
  <c r="V28" i="73"/>
  <c r="B28" i="73" s="1"/>
  <c r="N29" i="73"/>
  <c r="V30" i="73"/>
  <c r="B30" i="73" s="1"/>
  <c r="N31" i="73"/>
  <c r="V32" i="73"/>
  <c r="B32" i="73" s="1"/>
  <c r="N33" i="73"/>
  <c r="V34" i="73"/>
  <c r="B34" i="73" s="1"/>
  <c r="V39" i="73"/>
  <c r="B39" i="73" s="1"/>
  <c r="Y76" i="73"/>
  <c r="Y79" i="73"/>
  <c r="N121" i="73"/>
  <c r="R46" i="73"/>
  <c r="V45" i="73"/>
  <c r="B45" i="73" s="1"/>
  <c r="Y66" i="73"/>
  <c r="Y114" i="73"/>
  <c r="Y59" i="73"/>
  <c r="Y130" i="73"/>
  <c r="U26" i="73"/>
  <c r="I16" i="73"/>
  <c r="V44" i="73"/>
  <c r="B44" i="73" s="1"/>
  <c r="W26" i="73"/>
  <c r="Y40" i="73"/>
  <c r="V40" i="73"/>
  <c r="B40" i="73" s="1"/>
  <c r="Y75" i="73"/>
  <c r="Y137" i="73"/>
  <c r="Y161" i="73"/>
  <c r="Y60" i="73"/>
  <c r="Y95" i="73"/>
  <c r="N219" i="73"/>
  <c r="N218" i="73"/>
  <c r="N217" i="73"/>
  <c r="N216" i="73"/>
  <c r="N215" i="73"/>
  <c r="N214" i="73"/>
  <c r="N213" i="73"/>
  <c r="N212" i="73"/>
  <c r="N211" i="73"/>
  <c r="N210" i="73"/>
  <c r="N209" i="73"/>
  <c r="N208" i="73"/>
  <c r="N207" i="73"/>
  <c r="N206" i="73"/>
  <c r="N205" i="73"/>
  <c r="N204" i="73"/>
  <c r="N203" i="73"/>
  <c r="N202" i="73"/>
  <c r="N201" i="73"/>
  <c r="N200" i="73"/>
  <c r="N199" i="73"/>
  <c r="N198" i="73"/>
  <c r="N197" i="73"/>
  <c r="N196" i="73"/>
  <c r="N195" i="73"/>
  <c r="N194" i="73"/>
  <c r="N193" i="73"/>
  <c r="N192" i="73"/>
  <c r="N191" i="73"/>
  <c r="N190" i="73"/>
  <c r="N189" i="73"/>
  <c r="N188" i="73"/>
  <c r="N187" i="73"/>
  <c r="N186" i="73"/>
  <c r="N185" i="73"/>
  <c r="N184" i="73"/>
  <c r="N183" i="73"/>
  <c r="N182" i="73"/>
  <c r="N181" i="73"/>
  <c r="N180" i="73"/>
  <c r="N179" i="73"/>
  <c r="N220" i="73"/>
  <c r="N221" i="73"/>
  <c r="N174" i="73"/>
  <c r="N171" i="73"/>
  <c r="N167" i="73"/>
  <c r="N163" i="73"/>
  <c r="N177" i="73"/>
  <c r="N173" i="73"/>
  <c r="N169" i="73"/>
  <c r="N165" i="73"/>
  <c r="N161" i="73"/>
  <c r="N178" i="73"/>
  <c r="N176" i="73"/>
  <c r="N172" i="73"/>
  <c r="N164" i="73"/>
  <c r="N156" i="73"/>
  <c r="N147" i="73"/>
  <c r="N158" i="73"/>
  <c r="N150" i="73"/>
  <c r="N145" i="73"/>
  <c r="N170" i="73"/>
  <c r="N162" i="73"/>
  <c r="N155" i="73"/>
  <c r="N148" i="73"/>
  <c r="N140" i="73"/>
  <c r="N168" i="73"/>
  <c r="N160" i="73"/>
  <c r="N152" i="73"/>
  <c r="N143" i="73"/>
  <c r="N166" i="73"/>
  <c r="N139" i="73"/>
  <c r="N135" i="73"/>
  <c r="N122" i="73"/>
  <c r="N114" i="73"/>
  <c r="N106" i="73"/>
  <c r="N98" i="73"/>
  <c r="N149" i="73"/>
  <c r="N138" i="73"/>
  <c r="N132" i="73"/>
  <c r="N130" i="73"/>
  <c r="N125" i="73"/>
  <c r="N117" i="73"/>
  <c r="N109" i="73"/>
  <c r="N101" i="73"/>
  <c r="N151" i="73"/>
  <c r="N134" i="73"/>
  <c r="N128" i="73"/>
  <c r="N120" i="73"/>
  <c r="N112" i="73"/>
  <c r="N104" i="73"/>
  <c r="N96" i="73"/>
  <c r="N154" i="73"/>
  <c r="N123" i="73"/>
  <c r="N115" i="73"/>
  <c r="N107" i="73"/>
  <c r="N99" i="73"/>
  <c r="N93" i="73"/>
  <c r="N92" i="73"/>
  <c r="N91" i="73"/>
  <c r="N90" i="73"/>
  <c r="N89" i="73"/>
  <c r="N88" i="73"/>
  <c r="N87" i="73"/>
  <c r="N86" i="73"/>
  <c r="N85" i="73"/>
  <c r="N84" i="73"/>
  <c r="N83" i="73"/>
  <c r="N82" i="73"/>
  <c r="N81" i="73"/>
  <c r="N80" i="73"/>
  <c r="N79" i="73"/>
  <c r="N78" i="73"/>
  <c r="N77" i="73"/>
  <c r="N76" i="73"/>
  <c r="N75" i="73"/>
  <c r="N74" i="73"/>
  <c r="N73" i="73"/>
  <c r="N72" i="73"/>
  <c r="N71" i="73"/>
  <c r="N70" i="73"/>
  <c r="N69" i="73"/>
  <c r="N68" i="73"/>
  <c r="N67" i="73"/>
  <c r="N66" i="73"/>
  <c r="N65" i="73"/>
  <c r="N64" i="73"/>
  <c r="N63" i="73"/>
  <c r="N62" i="73"/>
  <c r="N61" i="73"/>
  <c r="N60" i="73"/>
  <c r="N59" i="73"/>
  <c r="N58" i="73"/>
  <c r="N57" i="73"/>
  <c r="N56" i="73"/>
  <c r="N55" i="73"/>
  <c r="N54" i="73"/>
  <c r="N53" i="73"/>
  <c r="N52" i="73"/>
  <c r="N51" i="73"/>
  <c r="N50" i="73"/>
  <c r="N175" i="73"/>
  <c r="N157" i="73"/>
  <c r="N153" i="73"/>
  <c r="N146" i="73"/>
  <c r="N137" i="73"/>
  <c r="N126" i="73"/>
  <c r="N118" i="73"/>
  <c r="N110" i="73"/>
  <c r="N102" i="73"/>
  <c r="N159" i="73"/>
  <c r="N142" i="73"/>
  <c r="N141" i="73"/>
  <c r="N136" i="73"/>
  <c r="N124" i="73"/>
  <c r="N116" i="73"/>
  <c r="N108" i="73"/>
  <c r="N100" i="73"/>
  <c r="N127" i="73"/>
  <c r="N111" i="73"/>
  <c r="N48" i="73"/>
  <c r="N144" i="73"/>
  <c r="N133" i="73"/>
  <c r="N94" i="73"/>
  <c r="N46" i="73"/>
  <c r="N113" i="73"/>
  <c r="N95" i="73"/>
  <c r="N49" i="73"/>
  <c r="N43" i="73"/>
  <c r="N42" i="73"/>
  <c r="N41" i="73"/>
  <c r="N40" i="73"/>
  <c r="N39" i="73"/>
  <c r="N38" i="73"/>
  <c r="N37" i="73"/>
  <c r="N36" i="73"/>
  <c r="N35" i="73"/>
  <c r="N129" i="73"/>
  <c r="N119" i="73"/>
  <c r="N103" i="73"/>
  <c r="N44" i="73"/>
  <c r="Y56" i="73"/>
  <c r="Y62" i="73"/>
  <c r="Y35" i="73"/>
  <c r="V35" i="73"/>
  <c r="B35" i="73" s="1"/>
  <c r="Y41" i="73"/>
  <c r="V41" i="73"/>
  <c r="B41" i="73" s="1"/>
  <c r="N45" i="73"/>
  <c r="Y68" i="73"/>
  <c r="Y112" i="73"/>
  <c r="Y122" i="73"/>
  <c r="Y125" i="73"/>
  <c r="Y152" i="73"/>
  <c r="Y42" i="73"/>
  <c r="Y64" i="73"/>
  <c r="Y98" i="73"/>
  <c r="Y102" i="73"/>
  <c r="Y128" i="73"/>
  <c r="M49" i="73"/>
  <c r="M51" i="73"/>
  <c r="M92" i="73"/>
  <c r="O97" i="73"/>
  <c r="O108" i="73"/>
  <c r="Y111" i="73"/>
  <c r="Y116" i="73"/>
  <c r="O124" i="73"/>
  <c r="Y127" i="73"/>
  <c r="Y132" i="73"/>
  <c r="O159" i="73"/>
  <c r="M46" i="73"/>
  <c r="Y53" i="73"/>
  <c r="M55" i="73"/>
  <c r="Y57" i="73"/>
  <c r="M59" i="73"/>
  <c r="Y61" i="73"/>
  <c r="M63" i="73"/>
  <c r="Y65" i="73"/>
  <c r="M67" i="73"/>
  <c r="Y69" i="73"/>
  <c r="M71" i="73"/>
  <c r="Y73" i="73"/>
  <c r="M75" i="73"/>
  <c r="Y77" i="73"/>
  <c r="M79" i="73"/>
  <c r="Y81" i="73"/>
  <c r="M83" i="73"/>
  <c r="Y85" i="73"/>
  <c r="M87" i="73"/>
  <c r="Y89" i="73"/>
  <c r="M93" i="73"/>
  <c r="Y131" i="73"/>
  <c r="Y160" i="73"/>
  <c r="Y181" i="73"/>
  <c r="M215" i="73"/>
  <c r="M207" i="73"/>
  <c r="M199" i="73"/>
  <c r="M191" i="73"/>
  <c r="M183" i="73"/>
  <c r="M180" i="73"/>
  <c r="M220" i="73"/>
  <c r="M218" i="73"/>
  <c r="M210" i="73"/>
  <c r="M202" i="73"/>
  <c r="M194" i="73"/>
  <c r="M186" i="73"/>
  <c r="M213" i="73"/>
  <c r="M205" i="73"/>
  <c r="M197" i="73"/>
  <c r="M189" i="73"/>
  <c r="M181" i="73"/>
  <c r="M217" i="73"/>
  <c r="M209" i="73"/>
  <c r="M201" i="73"/>
  <c r="M193" i="73"/>
  <c r="M170" i="73"/>
  <c r="M166" i="73"/>
  <c r="M162" i="73"/>
  <c r="M221" i="73"/>
  <c r="M216" i="73"/>
  <c r="M212" i="73"/>
  <c r="M208" i="73"/>
  <c r="M204" i="73"/>
  <c r="M200" i="73"/>
  <c r="M196" i="73"/>
  <c r="M192" i="73"/>
  <c r="M188" i="73"/>
  <c r="M184" i="73"/>
  <c r="M174" i="73"/>
  <c r="M214" i="73"/>
  <c r="M206" i="73"/>
  <c r="M198" i="73"/>
  <c r="M190" i="73"/>
  <c r="M182" i="73"/>
  <c r="M173" i="73"/>
  <c r="M169" i="73"/>
  <c r="M165" i="73"/>
  <c r="M161" i="73"/>
  <c r="M185" i="73"/>
  <c r="M178" i="73"/>
  <c r="M159" i="73"/>
  <c r="M151" i="73"/>
  <c r="M144" i="73"/>
  <c r="M138" i="73"/>
  <c r="M137" i="73"/>
  <c r="M136" i="73"/>
  <c r="M135" i="73"/>
  <c r="M134" i="73"/>
  <c r="M133" i="73"/>
  <c r="M132" i="73"/>
  <c r="M131" i="73"/>
  <c r="M130" i="73"/>
  <c r="M129" i="73"/>
  <c r="M128" i="73"/>
  <c r="M127" i="73"/>
  <c r="M126" i="73"/>
  <c r="M125" i="73"/>
  <c r="M124" i="73"/>
  <c r="M123" i="73"/>
  <c r="M122" i="73"/>
  <c r="M121" i="73"/>
  <c r="M120" i="73"/>
  <c r="M119" i="73"/>
  <c r="M118" i="73"/>
  <c r="M117" i="73"/>
  <c r="M116" i="73"/>
  <c r="M115" i="73"/>
  <c r="M114" i="73"/>
  <c r="M113" i="73"/>
  <c r="M112" i="73"/>
  <c r="M111" i="73"/>
  <c r="M110" i="73"/>
  <c r="M109" i="73"/>
  <c r="M108" i="73"/>
  <c r="M107" i="73"/>
  <c r="M106" i="73"/>
  <c r="M105" i="73"/>
  <c r="M104" i="73"/>
  <c r="M103" i="73"/>
  <c r="M102" i="73"/>
  <c r="M101" i="73"/>
  <c r="M100" i="73"/>
  <c r="M99" i="73"/>
  <c r="M98" i="73"/>
  <c r="M97" i="73"/>
  <c r="M96" i="73"/>
  <c r="M95" i="73"/>
  <c r="M94" i="73"/>
  <c r="M219" i="73"/>
  <c r="M171" i="73"/>
  <c r="M163" i="73"/>
  <c r="M153" i="73"/>
  <c r="M142" i="73"/>
  <c r="M139" i="73"/>
  <c r="M211" i="73"/>
  <c r="M158" i="73"/>
  <c r="M150" i="73"/>
  <c r="M145" i="73"/>
  <c r="M155" i="73"/>
  <c r="M148" i="73"/>
  <c r="M140" i="73"/>
  <c r="M177" i="73"/>
  <c r="M167" i="73"/>
  <c r="M149" i="73"/>
  <c r="M203" i="73"/>
  <c r="M179" i="73"/>
  <c r="M172" i="73"/>
  <c r="M168" i="73"/>
  <c r="M152" i="73"/>
  <c r="M154" i="73"/>
  <c r="M147" i="73"/>
  <c r="M195" i="73"/>
  <c r="M187" i="73"/>
  <c r="M176" i="73"/>
  <c r="M143" i="73"/>
  <c r="M16" i="73"/>
  <c r="O25" i="73"/>
  <c r="O26" i="73"/>
  <c r="O27" i="73"/>
  <c r="O28" i="73"/>
  <c r="O29" i="73"/>
  <c r="O30" i="73"/>
  <c r="O31" i="73"/>
  <c r="O32" i="73"/>
  <c r="O33" i="73"/>
  <c r="O34" i="73"/>
  <c r="O35" i="73"/>
  <c r="O36" i="73"/>
  <c r="O37" i="73"/>
  <c r="O38" i="73"/>
  <c r="O39" i="73"/>
  <c r="O40" i="73"/>
  <c r="O41" i="73"/>
  <c r="O42" i="73"/>
  <c r="Y90" i="73"/>
  <c r="Y104" i="73"/>
  <c r="Y110" i="73"/>
  <c r="Y120" i="73"/>
  <c r="Y126" i="73"/>
  <c r="Y135" i="73"/>
  <c r="M141" i="73"/>
  <c r="M175" i="73"/>
  <c r="O220" i="73"/>
  <c r="O218" i="73"/>
  <c r="O210" i="73"/>
  <c r="O202" i="73"/>
  <c r="O194" i="73"/>
  <c r="O186" i="73"/>
  <c r="O213" i="73"/>
  <c r="O205" i="73"/>
  <c r="O197" i="73"/>
  <c r="O189" i="73"/>
  <c r="O181" i="73"/>
  <c r="O221" i="73"/>
  <c r="O216" i="73"/>
  <c r="O208" i="73"/>
  <c r="O200" i="73"/>
  <c r="O192" i="73"/>
  <c r="O184" i="73"/>
  <c r="O212" i="73"/>
  <c r="O204" i="73"/>
  <c r="O196" i="73"/>
  <c r="O188" i="73"/>
  <c r="O171" i="73"/>
  <c r="O167" i="73"/>
  <c r="O163" i="73"/>
  <c r="O180" i="73"/>
  <c r="O177" i="73"/>
  <c r="O219" i="73"/>
  <c r="O211" i="73"/>
  <c r="O203" i="73"/>
  <c r="O195" i="73"/>
  <c r="O187" i="73"/>
  <c r="O178" i="73"/>
  <c r="O176" i="73"/>
  <c r="O217" i="73"/>
  <c r="O209" i="73"/>
  <c r="O201" i="73"/>
  <c r="O193" i="73"/>
  <c r="O185" i="73"/>
  <c r="O170" i="73"/>
  <c r="O166" i="73"/>
  <c r="O162" i="73"/>
  <c r="O191" i="73"/>
  <c r="O179" i="73"/>
  <c r="O153" i="73"/>
  <c r="O142" i="73"/>
  <c r="O139" i="73"/>
  <c r="O214" i="73"/>
  <c r="O215" i="73"/>
  <c r="O155" i="73"/>
  <c r="O148" i="73"/>
  <c r="O140" i="73"/>
  <c r="O206" i="73"/>
  <c r="O169" i="73"/>
  <c r="O168" i="73"/>
  <c r="O161" i="73"/>
  <c r="O160" i="73"/>
  <c r="O152" i="73"/>
  <c r="O143" i="73"/>
  <c r="O207" i="73"/>
  <c r="O182" i="73"/>
  <c r="O157" i="73"/>
  <c r="O146" i="73"/>
  <c r="O199" i="73"/>
  <c r="O149" i="73"/>
  <c r="O138" i="73"/>
  <c r="O132" i="73"/>
  <c r="O130" i="73"/>
  <c r="O125" i="73"/>
  <c r="O117" i="73"/>
  <c r="O109" i="73"/>
  <c r="O101" i="73"/>
  <c r="O151" i="73"/>
  <c r="O134" i="73"/>
  <c r="O128" i="73"/>
  <c r="O120" i="73"/>
  <c r="O112" i="73"/>
  <c r="O104" i="73"/>
  <c r="O96" i="73"/>
  <c r="O172" i="73"/>
  <c r="O154" i="73"/>
  <c r="O150" i="73"/>
  <c r="O123" i="73"/>
  <c r="O115" i="73"/>
  <c r="O107" i="73"/>
  <c r="O99" i="73"/>
  <c r="O93" i="73"/>
  <c r="O92" i="73"/>
  <c r="O91" i="73"/>
  <c r="O90" i="73"/>
  <c r="O89" i="73"/>
  <c r="O88" i="73"/>
  <c r="O87" i="73"/>
  <c r="O86" i="73"/>
  <c r="O85" i="73"/>
  <c r="O84" i="73"/>
  <c r="O83" i="73"/>
  <c r="O82" i="73"/>
  <c r="O81" i="73"/>
  <c r="O80" i="73"/>
  <c r="O79" i="73"/>
  <c r="O78" i="73"/>
  <c r="O77" i="73"/>
  <c r="O76" i="73"/>
  <c r="O75" i="73"/>
  <c r="O74" i="73"/>
  <c r="O73" i="73"/>
  <c r="O72" i="73"/>
  <c r="O71" i="73"/>
  <c r="O70" i="73"/>
  <c r="O69" i="73"/>
  <c r="O68" i="73"/>
  <c r="O67" i="73"/>
  <c r="O66" i="73"/>
  <c r="O65" i="73"/>
  <c r="O64" i="73"/>
  <c r="O63" i="73"/>
  <c r="O62" i="73"/>
  <c r="O61" i="73"/>
  <c r="O60" i="73"/>
  <c r="O59" i="73"/>
  <c r="O58" i="73"/>
  <c r="O57" i="73"/>
  <c r="O56" i="73"/>
  <c r="O55" i="73"/>
  <c r="O54" i="73"/>
  <c r="O53" i="73"/>
  <c r="O52" i="73"/>
  <c r="O51" i="73"/>
  <c r="O50" i="73"/>
  <c r="O49" i="73"/>
  <c r="O48" i="73"/>
  <c r="O47" i="73"/>
  <c r="O46" i="73"/>
  <c r="O45" i="73"/>
  <c r="O44" i="73"/>
  <c r="O175" i="73"/>
  <c r="O173" i="73"/>
  <c r="O147" i="73"/>
  <c r="O137" i="73"/>
  <c r="O126" i="73"/>
  <c r="O118" i="73"/>
  <c r="O110" i="73"/>
  <c r="O102" i="73"/>
  <c r="O94" i="73"/>
  <c r="O190" i="73"/>
  <c r="O174" i="73"/>
  <c r="O156" i="73"/>
  <c r="O144" i="73"/>
  <c r="O133" i="73"/>
  <c r="O131" i="73"/>
  <c r="O129" i="73"/>
  <c r="O121" i="73"/>
  <c r="O113" i="73"/>
  <c r="O105" i="73"/>
  <c r="O198" i="73"/>
  <c r="O164" i="73"/>
  <c r="O158" i="73"/>
  <c r="O127" i="73"/>
  <c r="O119" i="73"/>
  <c r="O111" i="73"/>
  <c r="O103" i="73"/>
  <c r="O95" i="73"/>
  <c r="O16" i="73"/>
  <c r="M45" i="73"/>
  <c r="Y92" i="73"/>
  <c r="O100" i="73"/>
  <c r="Y108" i="73"/>
  <c r="O116" i="73"/>
  <c r="Y119" i="73"/>
  <c r="Y124" i="73"/>
  <c r="Y129" i="73"/>
  <c r="Y134" i="73"/>
  <c r="O136" i="73"/>
  <c r="M146" i="73"/>
  <c r="Y151" i="73"/>
  <c r="Y170" i="73"/>
  <c r="Y205" i="73"/>
  <c r="Y141" i="73"/>
  <c r="Y183" i="73"/>
  <c r="Y142" i="73"/>
  <c r="Y159" i="73"/>
  <c r="Y145" i="73"/>
  <c r="Y156" i="73"/>
  <c r="Y169" i="73"/>
  <c r="Y180" i="73"/>
  <c r="Y147" i="73"/>
  <c r="Y154" i="73"/>
  <c r="Y162" i="73"/>
  <c r="Y178" i="73"/>
  <c r="Y213" i="73"/>
  <c r="Y165" i="73"/>
  <c r="Y166" i="73"/>
  <c r="Y177" i="73"/>
  <c r="Y176" i="73"/>
  <c r="Y189" i="73"/>
  <c r="Y197" i="73"/>
  <c r="Y184" i="73"/>
  <c r="Y188" i="73"/>
  <c r="Y192" i="73"/>
  <c r="Y196" i="73"/>
  <c r="Y200" i="73"/>
  <c r="Y204" i="73"/>
  <c r="Y208" i="73"/>
  <c r="Y212" i="73"/>
  <c r="Y186" i="73"/>
  <c r="Y194" i="73"/>
  <c r="Y202" i="73"/>
  <c r="Y210" i="73"/>
  <c r="Y218" i="73"/>
  <c r="Y179" i="73"/>
  <c r="Y191" i="73"/>
  <c r="Y199" i="73"/>
  <c r="Y207" i="73"/>
  <c r="Y215" i="73"/>
  <c r="Y220" i="73"/>
  <c r="Y185" i="73"/>
  <c r="Y193" i="73"/>
  <c r="Y201" i="73"/>
  <c r="Y209" i="73"/>
  <c r="Y217" i="73"/>
  <c r="Y182" i="73"/>
  <c r="Y190" i="73"/>
  <c r="Y198" i="73"/>
  <c r="Y206" i="73"/>
  <c r="Y214" i="73"/>
  <c r="Y187" i="73"/>
  <c r="Y195" i="73"/>
  <c r="Y203" i="73"/>
  <c r="Y211" i="73"/>
  <c r="Y219" i="73"/>
  <c r="Y221" i="73"/>
  <c r="G35" i="70"/>
  <c r="B60" i="70" s="1"/>
  <c r="G37" i="70"/>
  <c r="B62" i="70" s="1"/>
  <c r="G34" i="70"/>
  <c r="B59" i="70" s="1"/>
  <c r="G48" i="70"/>
  <c r="C60" i="70" s="1"/>
  <c r="G47" i="70"/>
  <c r="C59" i="70" s="1"/>
  <c r="G49" i="70"/>
  <c r="C61" i="70" s="1"/>
  <c r="C16" i="68"/>
  <c r="F10" i="64"/>
  <c r="D13" i="64"/>
  <c r="F14" i="65" s="1"/>
  <c r="C14" i="66" s="1"/>
  <c r="C13" i="64"/>
  <c r="D10" i="65" s="1"/>
  <c r="F12" i="64"/>
  <c r="E8" i="64"/>
  <c r="E13" i="64" s="1"/>
  <c r="B13" i="64"/>
  <c r="B12" i="65" s="1"/>
  <c r="F11" i="64"/>
  <c r="F9" i="64"/>
  <c r="K146" i="92" l="1"/>
  <c r="G146" i="92"/>
  <c r="C148" i="92"/>
  <c r="A149" i="92"/>
  <c r="E147" i="92"/>
  <c r="F147" i="92" s="1"/>
  <c r="D147" i="92"/>
  <c r="I145" i="92"/>
  <c r="M145" i="92" s="1"/>
  <c r="H145" i="92"/>
  <c r="L145" i="92" s="1"/>
  <c r="I147" i="87"/>
  <c r="M147" i="87" s="1"/>
  <c r="H147" i="87"/>
  <c r="L147" i="87" s="1"/>
  <c r="K148" i="87"/>
  <c r="C149" i="87"/>
  <c r="F149" i="87"/>
  <c r="B150" i="87"/>
  <c r="E10" i="65"/>
  <c r="B10" i="66"/>
  <c r="D12" i="65"/>
  <c r="B12" i="66" s="1"/>
  <c r="D12" i="66" s="1"/>
  <c r="F8" i="64"/>
  <c r="F11" i="65"/>
  <c r="C11" i="66" s="1"/>
  <c r="D11" i="65"/>
  <c r="B11" i="66" s="1"/>
  <c r="D14" i="65"/>
  <c r="B14" i="66" s="1"/>
  <c r="D14" i="66" s="1"/>
  <c r="F13" i="65"/>
  <c r="C13" i="66" s="1"/>
  <c r="B13" i="65"/>
  <c r="B11" i="65"/>
  <c r="D13" i="65"/>
  <c r="B13" i="66" s="1"/>
  <c r="F10" i="65"/>
  <c r="B10" i="65"/>
  <c r="B14" i="65"/>
  <c r="Y99" i="73"/>
  <c r="Y144" i="73"/>
  <c r="Y94" i="73"/>
  <c r="Y87" i="73"/>
  <c r="Y123" i="73"/>
  <c r="Y146" i="73"/>
  <c r="Y27" i="73"/>
  <c r="Y109" i="73"/>
  <c r="Y36" i="73"/>
  <c r="Y44" i="73"/>
  <c r="Y168" i="73"/>
  <c r="Y72" i="73"/>
  <c r="Y91" i="73"/>
  <c r="Y82" i="73"/>
  <c r="Y86" i="73"/>
  <c r="Y117" i="73"/>
  <c r="Y30" i="73"/>
  <c r="Y140" i="73"/>
  <c r="Y150" i="73"/>
  <c r="Y26" i="73"/>
  <c r="Y25" i="73"/>
  <c r="Y100" i="73"/>
  <c r="Y70" i="73"/>
  <c r="Y74" i="73"/>
  <c r="Y101" i="73"/>
  <c r="Y106" i="73"/>
  <c r="Y50" i="73"/>
  <c r="Y83" i="73"/>
  <c r="Y52" i="73"/>
  <c r="Y49" i="73"/>
  <c r="Y107" i="73"/>
  <c r="Y143" i="73"/>
  <c r="Y171" i="73"/>
  <c r="Y48" i="73"/>
  <c r="Y136" i="73"/>
  <c r="Y67" i="73"/>
  <c r="Y71" i="73"/>
  <c r="Y97" i="73"/>
  <c r="Y93" i="73"/>
  <c r="Y80" i="73"/>
  <c r="Y133" i="73"/>
  <c r="Y115" i="73"/>
  <c r="Y96" i="73"/>
  <c r="Y155" i="73"/>
  <c r="Y172" i="73"/>
  <c r="Y47" i="73"/>
  <c r="Y88" i="73"/>
  <c r="Y118" i="73"/>
  <c r="Y78" i="73"/>
  <c r="Y43" i="73"/>
  <c r="Y39" i="73"/>
  <c r="Y54" i="73"/>
  <c r="Y37" i="73"/>
  <c r="Y105" i="73"/>
  <c r="Y113" i="73"/>
  <c r="Y157" i="73"/>
  <c r="Y173" i="73"/>
  <c r="Y31" i="73"/>
  <c r="Y33" i="73"/>
  <c r="Y32" i="73"/>
  <c r="Y29" i="73"/>
  <c r="R47" i="73"/>
  <c r="V46" i="73"/>
  <c r="B46" i="73" s="1"/>
  <c r="S29" i="73"/>
  <c r="W28" i="73"/>
  <c r="Q29" i="73"/>
  <c r="U28" i="73"/>
  <c r="F13" i="64"/>
  <c r="K147" i="92" l="1"/>
  <c r="G147" i="92"/>
  <c r="C149" i="92"/>
  <c r="A150" i="92"/>
  <c r="E148" i="92"/>
  <c r="F148" i="92" s="1"/>
  <c r="D148" i="92"/>
  <c r="H146" i="92"/>
  <c r="L146" i="92" s="1"/>
  <c r="I146" i="92"/>
  <c r="M146" i="92" s="1"/>
  <c r="C150" i="87"/>
  <c r="F150" i="87"/>
  <c r="B151" i="87"/>
  <c r="K149" i="87"/>
  <c r="I148" i="87"/>
  <c r="M148" i="87" s="1"/>
  <c r="H148" i="87"/>
  <c r="L148" i="87" s="1"/>
  <c r="D13" i="66"/>
  <c r="D11" i="66"/>
  <c r="C10" i="65"/>
  <c r="C11" i="65" s="1"/>
  <c r="C12" i="65" s="1"/>
  <c r="C13" i="65" s="1"/>
  <c r="C14" i="65" s="1"/>
  <c r="C15" i="65" s="1"/>
  <c r="B15" i="65"/>
  <c r="B15" i="66"/>
  <c r="G10" i="65"/>
  <c r="G11" i="65" s="1"/>
  <c r="G12" i="65" s="1"/>
  <c r="G13" i="65" s="1"/>
  <c r="G14" i="65" s="1"/>
  <c r="G15" i="65" s="1"/>
  <c r="C10" i="66"/>
  <c r="F15" i="65"/>
  <c r="D15" i="65"/>
  <c r="E11" i="65"/>
  <c r="E12" i="65" s="1"/>
  <c r="E13" i="65" s="1"/>
  <c r="E14" i="65" s="1"/>
  <c r="E15" i="65" s="1"/>
  <c r="V47" i="73"/>
  <c r="B47" i="73" s="1"/>
  <c r="R48" i="73"/>
  <c r="U29" i="73"/>
  <c r="Q30" i="73"/>
  <c r="W29" i="73"/>
  <c r="S30" i="73"/>
  <c r="Y15" i="47"/>
  <c r="AA15" i="47"/>
  <c r="AB15" i="47" s="1"/>
  <c r="AC15" i="47" s="1"/>
  <c r="Y14" i="47"/>
  <c r="AA14" i="47" s="1"/>
  <c r="AB14" i="47" s="1"/>
  <c r="AC14" i="47" s="1"/>
  <c r="Y13" i="47"/>
  <c r="Y12" i="47"/>
  <c r="Y11" i="47"/>
  <c r="Y16" i="47" s="1"/>
  <c r="AA16" i="47" s="1"/>
  <c r="AB16" i="47" s="1"/>
  <c r="AC16" i="47" s="1"/>
  <c r="Q49" i="63"/>
  <c r="P49" i="63"/>
  <c r="O49" i="63"/>
  <c r="N49" i="63"/>
  <c r="M49" i="63"/>
  <c r="L49" i="63"/>
  <c r="Q48" i="63"/>
  <c r="P48" i="63"/>
  <c r="O48" i="63"/>
  <c r="N48" i="63"/>
  <c r="M48" i="63"/>
  <c r="L48" i="63"/>
  <c r="Q47" i="63"/>
  <c r="P47" i="63"/>
  <c r="O47" i="63"/>
  <c r="N47" i="63"/>
  <c r="M47" i="63"/>
  <c r="L47" i="63"/>
  <c r="Q46" i="63"/>
  <c r="P46" i="63"/>
  <c r="O46" i="63"/>
  <c r="N46" i="63"/>
  <c r="M46" i="63"/>
  <c r="L46" i="63"/>
  <c r="Q45" i="63"/>
  <c r="P45" i="63"/>
  <c r="O45" i="63"/>
  <c r="N45" i="63"/>
  <c r="M45" i="63"/>
  <c r="L45" i="63"/>
  <c r="Q44" i="63"/>
  <c r="P44" i="63"/>
  <c r="O44" i="63"/>
  <c r="N44" i="63"/>
  <c r="M44" i="63"/>
  <c r="L44" i="63"/>
  <c r="Q37" i="63"/>
  <c r="P37" i="63"/>
  <c r="O37" i="63"/>
  <c r="N37" i="63"/>
  <c r="M37" i="63"/>
  <c r="L37" i="63"/>
  <c r="Q36" i="63"/>
  <c r="P36" i="63"/>
  <c r="O36" i="63"/>
  <c r="N36" i="63"/>
  <c r="M36" i="63"/>
  <c r="L36" i="63"/>
  <c r="Q35" i="63"/>
  <c r="P35" i="63"/>
  <c r="O35" i="63"/>
  <c r="N35" i="63"/>
  <c r="M35" i="63"/>
  <c r="L35" i="63"/>
  <c r="Q34" i="63"/>
  <c r="P34" i="63"/>
  <c r="O34" i="63"/>
  <c r="N34" i="63"/>
  <c r="M34" i="63"/>
  <c r="L34" i="63"/>
  <c r="Q33" i="63"/>
  <c r="P33" i="63"/>
  <c r="O33" i="63"/>
  <c r="N33" i="63"/>
  <c r="M33" i="63"/>
  <c r="L33" i="63"/>
  <c r="Q32" i="63"/>
  <c r="P32" i="63"/>
  <c r="O32" i="63"/>
  <c r="N32" i="63"/>
  <c r="M32" i="63"/>
  <c r="L32" i="63"/>
  <c r="Q25" i="63"/>
  <c r="P25" i="63"/>
  <c r="O25" i="63"/>
  <c r="N25" i="63"/>
  <c r="M25" i="63"/>
  <c r="Q24" i="63"/>
  <c r="P24" i="63"/>
  <c r="O24" i="63"/>
  <c r="N24" i="63"/>
  <c r="M24" i="63"/>
  <c r="Q23" i="63"/>
  <c r="P23" i="63"/>
  <c r="O23" i="63"/>
  <c r="N23" i="63"/>
  <c r="M23" i="63"/>
  <c r="Q22" i="63"/>
  <c r="P22" i="63"/>
  <c r="O22" i="63"/>
  <c r="N22" i="63"/>
  <c r="M22" i="63"/>
  <c r="Q21" i="63"/>
  <c r="P21" i="63"/>
  <c r="O21" i="63"/>
  <c r="N21" i="63"/>
  <c r="M21" i="63"/>
  <c r="Q20" i="63"/>
  <c r="P20" i="63"/>
  <c r="O20" i="63"/>
  <c r="N20" i="63"/>
  <c r="M20" i="63"/>
  <c r="L25" i="63"/>
  <c r="L24" i="63"/>
  <c r="L23" i="63"/>
  <c r="L22" i="63"/>
  <c r="L21" i="63"/>
  <c r="L20" i="63"/>
  <c r="Q13" i="63"/>
  <c r="P13" i="63"/>
  <c r="O13" i="63"/>
  <c r="N13" i="63"/>
  <c r="M13" i="63"/>
  <c r="Q12" i="63"/>
  <c r="P12" i="63"/>
  <c r="O12" i="63"/>
  <c r="N12" i="63"/>
  <c r="M12" i="63"/>
  <c r="Q11" i="63"/>
  <c r="P11" i="63"/>
  <c r="O11" i="63"/>
  <c r="N11" i="63"/>
  <c r="M11" i="63"/>
  <c r="Q10" i="63"/>
  <c r="P10" i="63"/>
  <c r="O10" i="63"/>
  <c r="N10" i="63"/>
  <c r="M10" i="63"/>
  <c r="Q9" i="63"/>
  <c r="P9" i="63"/>
  <c r="O9" i="63"/>
  <c r="N9" i="63"/>
  <c r="M9" i="63"/>
  <c r="Q8" i="63"/>
  <c r="P8" i="63"/>
  <c r="O8" i="63"/>
  <c r="N8" i="63"/>
  <c r="M8" i="63"/>
  <c r="L9" i="63"/>
  <c r="L10" i="63"/>
  <c r="L11" i="63"/>
  <c r="L12" i="63"/>
  <c r="L13" i="63"/>
  <c r="L8" i="63"/>
  <c r="H49" i="63"/>
  <c r="H48" i="63"/>
  <c r="H47" i="63"/>
  <c r="H46" i="63"/>
  <c r="H45" i="63"/>
  <c r="G50" i="63"/>
  <c r="F50" i="63"/>
  <c r="E50" i="63"/>
  <c r="D50" i="63"/>
  <c r="H44" i="63"/>
  <c r="H37" i="63"/>
  <c r="H36" i="63"/>
  <c r="H35" i="63"/>
  <c r="C38" i="63"/>
  <c r="H33" i="63"/>
  <c r="G38" i="63"/>
  <c r="F38" i="63"/>
  <c r="E38" i="63"/>
  <c r="D38" i="63"/>
  <c r="H32" i="63"/>
  <c r="H25" i="63"/>
  <c r="H24" i="63"/>
  <c r="H23" i="63"/>
  <c r="E26" i="63"/>
  <c r="H22" i="63"/>
  <c r="H21" i="63"/>
  <c r="G26" i="63"/>
  <c r="F26" i="63"/>
  <c r="D26" i="63"/>
  <c r="H20" i="63"/>
  <c r="H13" i="63"/>
  <c r="H12" i="63"/>
  <c r="H11" i="63"/>
  <c r="G14" i="63"/>
  <c r="H10" i="63"/>
  <c r="H9" i="63"/>
  <c r="F14" i="63"/>
  <c r="E14" i="63"/>
  <c r="D14" i="63"/>
  <c r="H8" i="63"/>
  <c r="Q47" i="62"/>
  <c r="P47" i="62"/>
  <c r="O47" i="62"/>
  <c r="R47" i="62" s="1"/>
  <c r="N47" i="62"/>
  <c r="M47" i="62"/>
  <c r="L47" i="62"/>
  <c r="Q46" i="62"/>
  <c r="P46" i="62"/>
  <c r="O46" i="62"/>
  <c r="N46" i="62"/>
  <c r="M46" i="62"/>
  <c r="L46" i="62"/>
  <c r="Q45" i="62"/>
  <c r="P45" i="62"/>
  <c r="O45" i="62"/>
  <c r="N45" i="62"/>
  <c r="M45" i="62"/>
  <c r="L45" i="62"/>
  <c r="Q44" i="62"/>
  <c r="P44" i="62"/>
  <c r="O44" i="62"/>
  <c r="N44" i="62"/>
  <c r="M44" i="62"/>
  <c r="L44" i="62"/>
  <c r="Q43" i="62"/>
  <c r="P43" i="62"/>
  <c r="O43" i="62"/>
  <c r="N43" i="62"/>
  <c r="M43" i="62"/>
  <c r="L43" i="62"/>
  <c r="Q42" i="62"/>
  <c r="P42" i="62"/>
  <c r="O42" i="62"/>
  <c r="N42" i="62"/>
  <c r="M42" i="62"/>
  <c r="L42" i="62"/>
  <c r="Q35" i="62"/>
  <c r="P35" i="62"/>
  <c r="O35" i="62"/>
  <c r="N35" i="62"/>
  <c r="M35" i="62"/>
  <c r="L35" i="62"/>
  <c r="Q34" i="62"/>
  <c r="P34" i="62"/>
  <c r="O34" i="62"/>
  <c r="N34" i="62"/>
  <c r="M34" i="62"/>
  <c r="L34" i="62"/>
  <c r="Q33" i="62"/>
  <c r="P33" i="62"/>
  <c r="O33" i="62"/>
  <c r="N33" i="62"/>
  <c r="M33" i="62"/>
  <c r="L33" i="62"/>
  <c r="Q32" i="62"/>
  <c r="P32" i="62"/>
  <c r="O32" i="62"/>
  <c r="N32" i="62"/>
  <c r="M32" i="62"/>
  <c r="L32" i="62"/>
  <c r="Q31" i="62"/>
  <c r="P31" i="62"/>
  <c r="O31" i="62"/>
  <c r="N31" i="62"/>
  <c r="M31" i="62"/>
  <c r="L31" i="62"/>
  <c r="Q30" i="62"/>
  <c r="P30" i="62"/>
  <c r="O30" i="62"/>
  <c r="N30" i="62"/>
  <c r="M30" i="62"/>
  <c r="L30" i="62"/>
  <c r="Q24" i="62"/>
  <c r="P24" i="62"/>
  <c r="O24" i="62"/>
  <c r="N24" i="62"/>
  <c r="M24" i="62"/>
  <c r="L24" i="62"/>
  <c r="Q23" i="62"/>
  <c r="P23" i="62"/>
  <c r="O23" i="62"/>
  <c r="N23" i="62"/>
  <c r="M23" i="62"/>
  <c r="L23" i="62"/>
  <c r="Q22" i="62"/>
  <c r="P22" i="62"/>
  <c r="O22" i="62"/>
  <c r="N22" i="62"/>
  <c r="M22" i="62"/>
  <c r="L22" i="62"/>
  <c r="Q21" i="62"/>
  <c r="P21" i="62"/>
  <c r="O21" i="62"/>
  <c r="N21" i="62"/>
  <c r="M21" i="62"/>
  <c r="L21" i="62"/>
  <c r="Q20" i="62"/>
  <c r="P20" i="62"/>
  <c r="O20" i="62"/>
  <c r="N20" i="62"/>
  <c r="M20" i="62"/>
  <c r="L20" i="62"/>
  <c r="Q19" i="62"/>
  <c r="P19" i="62"/>
  <c r="O19" i="62"/>
  <c r="N19" i="62"/>
  <c r="M19" i="62"/>
  <c r="L19" i="62"/>
  <c r="M13" i="62"/>
  <c r="N13" i="62"/>
  <c r="O13" i="62"/>
  <c r="P13" i="62"/>
  <c r="Q13" i="62"/>
  <c r="L13" i="62"/>
  <c r="L9" i="62"/>
  <c r="M9" i="62"/>
  <c r="N9" i="62"/>
  <c r="O9" i="62"/>
  <c r="P9" i="62"/>
  <c r="Q9" i="62"/>
  <c r="L10" i="62"/>
  <c r="M10" i="62"/>
  <c r="N10" i="62"/>
  <c r="O10" i="62"/>
  <c r="P10" i="62"/>
  <c r="Q10" i="62"/>
  <c r="L11" i="62"/>
  <c r="M11" i="62"/>
  <c r="N11" i="62"/>
  <c r="O11" i="62"/>
  <c r="P11" i="62"/>
  <c r="Q11" i="62"/>
  <c r="L12" i="62"/>
  <c r="M12" i="62"/>
  <c r="N12" i="62"/>
  <c r="O12" i="62"/>
  <c r="P12" i="62"/>
  <c r="Q12" i="62"/>
  <c r="M8" i="62"/>
  <c r="N8" i="62"/>
  <c r="O8" i="62"/>
  <c r="P8" i="62"/>
  <c r="Q8" i="62"/>
  <c r="L8" i="62"/>
  <c r="I45" i="62"/>
  <c r="I43" i="62"/>
  <c r="E35" i="62"/>
  <c r="F35" i="62"/>
  <c r="D35" i="62"/>
  <c r="F24" i="62"/>
  <c r="K148" i="92" l="1"/>
  <c r="G148" i="92"/>
  <c r="C150" i="92"/>
  <c r="A151" i="92"/>
  <c r="E149" i="92"/>
  <c r="F149" i="92" s="1"/>
  <c r="D149" i="92"/>
  <c r="I147" i="92"/>
  <c r="M147" i="92" s="1"/>
  <c r="H147" i="92"/>
  <c r="L147" i="92" s="1"/>
  <c r="I149" i="87"/>
  <c r="M149" i="87" s="1"/>
  <c r="H149" i="87"/>
  <c r="L149" i="87" s="1"/>
  <c r="B152" i="87"/>
  <c r="F151" i="87"/>
  <c r="C151" i="87"/>
  <c r="K150" i="87"/>
  <c r="D10" i="66"/>
  <c r="C15" i="66"/>
  <c r="Q31" i="73"/>
  <c r="U30" i="73"/>
  <c r="S31" i="73"/>
  <c r="W30" i="73"/>
  <c r="V48" i="73"/>
  <c r="B48" i="73" s="1"/>
  <c r="R49" i="73"/>
  <c r="Z12" i="47"/>
  <c r="Z13" i="47"/>
  <c r="AA13" i="47"/>
  <c r="AB13" i="47" s="1"/>
  <c r="AC13" i="47" s="1"/>
  <c r="AA11" i="47"/>
  <c r="AB11" i="47" s="1"/>
  <c r="AC11" i="47" s="1"/>
  <c r="AA12" i="47"/>
  <c r="AB12" i="47" s="1"/>
  <c r="AC12" i="47" s="1"/>
  <c r="Z11" i="47"/>
  <c r="Z14" i="47"/>
  <c r="Z15" i="47"/>
  <c r="H50" i="63"/>
  <c r="H26" i="63"/>
  <c r="H14" i="63"/>
  <c r="C50" i="63"/>
  <c r="C14" i="63"/>
  <c r="H34" i="63"/>
  <c r="H38" i="63" s="1"/>
  <c r="C26" i="63"/>
  <c r="F47" i="62"/>
  <c r="I33" i="62"/>
  <c r="I46" i="62"/>
  <c r="D24" i="62"/>
  <c r="H47" i="62"/>
  <c r="R20" i="62"/>
  <c r="R22" i="62"/>
  <c r="C35" i="62"/>
  <c r="I32" i="62"/>
  <c r="I20" i="62"/>
  <c r="C13" i="62"/>
  <c r="I21" i="62"/>
  <c r="I23" i="62"/>
  <c r="R30" i="62"/>
  <c r="R32" i="62"/>
  <c r="R43" i="62"/>
  <c r="D13" i="62"/>
  <c r="R10" i="62"/>
  <c r="R13" i="62"/>
  <c r="E24" i="62"/>
  <c r="R34" i="62"/>
  <c r="G47" i="62"/>
  <c r="R45" i="62"/>
  <c r="F13" i="62"/>
  <c r="R12" i="62"/>
  <c r="I34" i="62"/>
  <c r="R42" i="62"/>
  <c r="G24" i="62"/>
  <c r="G13" i="62"/>
  <c r="R9" i="62"/>
  <c r="H24" i="62"/>
  <c r="I22" i="62"/>
  <c r="R24" i="62"/>
  <c r="R31" i="62"/>
  <c r="R44" i="62"/>
  <c r="R46" i="62"/>
  <c r="H13" i="62"/>
  <c r="R19" i="62"/>
  <c r="R33" i="62"/>
  <c r="C47" i="62"/>
  <c r="I13" i="62"/>
  <c r="R11" i="62"/>
  <c r="R21" i="62"/>
  <c r="R23" i="62"/>
  <c r="G35" i="62"/>
  <c r="I31" i="62"/>
  <c r="D47" i="62"/>
  <c r="I44" i="62"/>
  <c r="R8" i="62"/>
  <c r="E13" i="62"/>
  <c r="C24" i="62"/>
  <c r="H35" i="62"/>
  <c r="R35" i="62"/>
  <c r="E47" i="62"/>
  <c r="I19" i="62"/>
  <c r="I42" i="62"/>
  <c r="I30" i="62"/>
  <c r="A152" i="92" l="1"/>
  <c r="C151" i="92"/>
  <c r="E150" i="92"/>
  <c r="F150" i="92" s="1"/>
  <c r="D150" i="92"/>
  <c r="K149" i="92"/>
  <c r="G149" i="92"/>
  <c r="H148" i="92"/>
  <c r="L148" i="92" s="1"/>
  <c r="I148" i="92"/>
  <c r="M148" i="92" s="1"/>
  <c r="K151" i="87"/>
  <c r="B153" i="87"/>
  <c r="F152" i="87"/>
  <c r="C152" i="87"/>
  <c r="I150" i="87"/>
  <c r="M150" i="87" s="1"/>
  <c r="H150" i="87"/>
  <c r="L150" i="87" s="1"/>
  <c r="V49" i="73"/>
  <c r="B49" i="73" s="1"/>
  <c r="R50" i="73"/>
  <c r="W31" i="73"/>
  <c r="S32" i="73"/>
  <c r="U31" i="73"/>
  <c r="Q32" i="73"/>
  <c r="Z16" i="47"/>
  <c r="I35" i="62"/>
  <c r="I47" i="62"/>
  <c r="I24" i="62"/>
  <c r="G150" i="92" l="1"/>
  <c r="K150" i="92"/>
  <c r="E151" i="92"/>
  <c r="F151" i="92" s="1"/>
  <c r="D151" i="92"/>
  <c r="I149" i="92"/>
  <c r="M149" i="92" s="1"/>
  <c r="H149" i="92"/>
  <c r="L149" i="92" s="1"/>
  <c r="A153" i="92"/>
  <c r="C152" i="92"/>
  <c r="K152" i="87"/>
  <c r="F153" i="87"/>
  <c r="B154" i="87"/>
  <c r="C153" i="87"/>
  <c r="H151" i="87"/>
  <c r="L151" i="87" s="1"/>
  <c r="I151" i="87"/>
  <c r="M151" i="87" s="1"/>
  <c r="S33" i="73"/>
  <c r="W32" i="73"/>
  <c r="Q33" i="73"/>
  <c r="U32" i="73"/>
  <c r="R51" i="73"/>
  <c r="V50" i="73"/>
  <c r="B50" i="73" s="1"/>
  <c r="AF236" i="56"/>
  <c r="AF238" i="56" s="1"/>
  <c r="AF240" i="56" s="1"/>
  <c r="J221" i="59"/>
  <c r="J219" i="59"/>
  <c r="I219" i="59"/>
  <c r="J218" i="59"/>
  <c r="I217" i="59"/>
  <c r="J217" i="59"/>
  <c r="I215" i="59"/>
  <c r="J215" i="59"/>
  <c r="J213" i="59"/>
  <c r="J211" i="59"/>
  <c r="J210" i="59"/>
  <c r="J209" i="59"/>
  <c r="G208" i="59"/>
  <c r="H208" i="59" s="1"/>
  <c r="J207" i="59"/>
  <c r="I207" i="59"/>
  <c r="J205" i="59"/>
  <c r="I205" i="59"/>
  <c r="I203" i="59"/>
  <c r="G203" i="59"/>
  <c r="H203" i="59" s="1"/>
  <c r="I201" i="59"/>
  <c r="K199" i="59"/>
  <c r="I199" i="59"/>
  <c r="I198" i="59"/>
  <c r="J198" i="59"/>
  <c r="G197" i="59"/>
  <c r="H197" i="59" s="1"/>
  <c r="G196" i="59"/>
  <c r="H196" i="59" s="1"/>
  <c r="J196" i="59"/>
  <c r="I195" i="59"/>
  <c r="G195" i="59"/>
  <c r="H195" i="59" s="1"/>
  <c r="J194" i="59"/>
  <c r="K193" i="59"/>
  <c r="I192" i="59"/>
  <c r="J192" i="59"/>
  <c r="J190" i="59"/>
  <c r="K189" i="59"/>
  <c r="G188" i="59"/>
  <c r="H188" i="59" s="1"/>
  <c r="J188" i="59"/>
  <c r="J186" i="59"/>
  <c r="J185" i="59"/>
  <c r="J184" i="59"/>
  <c r="J183" i="59"/>
  <c r="G182" i="59"/>
  <c r="H182" i="59" s="1"/>
  <c r="J182" i="59"/>
  <c r="I181" i="59"/>
  <c r="J181" i="59"/>
  <c r="K180" i="59"/>
  <c r="I179" i="59"/>
  <c r="J179" i="59"/>
  <c r="I177" i="59"/>
  <c r="J177" i="59"/>
  <c r="I176" i="59"/>
  <c r="I175" i="59"/>
  <c r="J175" i="59"/>
  <c r="I173" i="59"/>
  <c r="J173" i="59"/>
  <c r="I171" i="59"/>
  <c r="J171" i="59"/>
  <c r="K170" i="59"/>
  <c r="I169" i="59"/>
  <c r="J169" i="59"/>
  <c r="K168" i="59"/>
  <c r="I168" i="59"/>
  <c r="I167" i="59"/>
  <c r="J167" i="59"/>
  <c r="I165" i="59"/>
  <c r="J165" i="59"/>
  <c r="I164" i="59"/>
  <c r="I163" i="59"/>
  <c r="J163" i="59"/>
  <c r="K162" i="59"/>
  <c r="J161" i="59"/>
  <c r="G159" i="59"/>
  <c r="H159" i="59" s="1"/>
  <c r="K159" i="59"/>
  <c r="J159" i="59"/>
  <c r="J157" i="59"/>
  <c r="K157" i="59"/>
  <c r="G157" i="59"/>
  <c r="H157" i="59" s="1"/>
  <c r="I155" i="59"/>
  <c r="J155" i="59"/>
  <c r="I154" i="59"/>
  <c r="J153" i="59"/>
  <c r="I153" i="59"/>
  <c r="G153" i="59"/>
  <c r="H153" i="59" s="1"/>
  <c r="K153" i="59"/>
  <c r="I152" i="59"/>
  <c r="J151" i="59"/>
  <c r="J150" i="59"/>
  <c r="G149" i="59"/>
  <c r="H149" i="59" s="1"/>
  <c r="I148" i="59"/>
  <c r="K148" i="59"/>
  <c r="I147" i="59"/>
  <c r="I146" i="59"/>
  <c r="G146" i="59"/>
  <c r="H146" i="59" s="1"/>
  <c r="J145" i="59"/>
  <c r="J143" i="59"/>
  <c r="J142" i="59"/>
  <c r="I141" i="59"/>
  <c r="G141" i="59"/>
  <c r="H141" i="59" s="1"/>
  <c r="J141" i="59"/>
  <c r="J140" i="59"/>
  <c r="I140" i="59"/>
  <c r="J138" i="59"/>
  <c r="J137" i="59"/>
  <c r="G136" i="59"/>
  <c r="H136" i="59" s="1"/>
  <c r="J134" i="59"/>
  <c r="I132" i="59"/>
  <c r="I131" i="59"/>
  <c r="G131" i="59"/>
  <c r="H131" i="59" s="1"/>
  <c r="J130" i="59"/>
  <c r="K130" i="59"/>
  <c r="K129" i="59"/>
  <c r="J129" i="59"/>
  <c r="G128" i="59"/>
  <c r="H128" i="59" s="1"/>
  <c r="J126" i="59"/>
  <c r="I124" i="59"/>
  <c r="I123" i="59"/>
  <c r="G123" i="59"/>
  <c r="H123" i="59" s="1"/>
  <c r="J122" i="59"/>
  <c r="I121" i="59"/>
  <c r="J121" i="59"/>
  <c r="I120" i="59"/>
  <c r="G120" i="59"/>
  <c r="H120" i="59" s="1"/>
  <c r="J118" i="59"/>
  <c r="I116" i="59"/>
  <c r="I115" i="59"/>
  <c r="J115" i="59"/>
  <c r="J114" i="59"/>
  <c r="G112" i="59"/>
  <c r="H112" i="59" s="1"/>
  <c r="K112" i="59"/>
  <c r="J112" i="59"/>
  <c r="K110" i="59"/>
  <c r="J110" i="59"/>
  <c r="K108" i="59"/>
  <c r="J108" i="59"/>
  <c r="I107" i="59"/>
  <c r="J106" i="59"/>
  <c r="H106" i="59"/>
  <c r="G106" i="59"/>
  <c r="K106" i="59"/>
  <c r="G104" i="59"/>
  <c r="H104" i="59" s="1"/>
  <c r="K104" i="59"/>
  <c r="J104" i="59"/>
  <c r="G103" i="59"/>
  <c r="H103" i="59" s="1"/>
  <c r="J103" i="59"/>
  <c r="G102" i="59"/>
  <c r="H102" i="59" s="1"/>
  <c r="K102" i="59"/>
  <c r="J102" i="59"/>
  <c r="K101" i="59"/>
  <c r="J101" i="59"/>
  <c r="K100" i="59"/>
  <c r="J100" i="59"/>
  <c r="G100" i="59"/>
  <c r="H100" i="59" s="1"/>
  <c r="K99" i="59"/>
  <c r="I99" i="59"/>
  <c r="J99" i="59"/>
  <c r="J98" i="59"/>
  <c r="I95" i="59"/>
  <c r="K95" i="59"/>
  <c r="G95" i="59"/>
  <c r="H95" i="59" s="1"/>
  <c r="K94" i="59"/>
  <c r="J94" i="59"/>
  <c r="I93" i="59"/>
  <c r="K91" i="59"/>
  <c r="I91" i="59"/>
  <c r="G91" i="59"/>
  <c r="H91" i="59" s="1"/>
  <c r="J90" i="59"/>
  <c r="G90" i="59"/>
  <c r="H90" i="59" s="1"/>
  <c r="K90" i="59"/>
  <c r="I89" i="59"/>
  <c r="J87" i="59"/>
  <c r="I86" i="59"/>
  <c r="J86" i="59"/>
  <c r="J85" i="59"/>
  <c r="G85" i="59"/>
  <c r="H85" i="59" s="1"/>
  <c r="I84" i="59"/>
  <c r="J84" i="59"/>
  <c r="I83" i="59"/>
  <c r="J83" i="59"/>
  <c r="I82" i="59"/>
  <c r="J82" i="59"/>
  <c r="I81" i="59"/>
  <c r="G81" i="59"/>
  <c r="H81" i="59" s="1"/>
  <c r="I80" i="59"/>
  <c r="J80" i="59"/>
  <c r="I79" i="59"/>
  <c r="G79" i="59"/>
  <c r="H79" i="59" s="1"/>
  <c r="I78" i="59"/>
  <c r="J78" i="59"/>
  <c r="J77" i="59"/>
  <c r="I76" i="59"/>
  <c r="J76" i="59"/>
  <c r="G75" i="59"/>
  <c r="H75" i="59" s="1"/>
  <c r="I74" i="59"/>
  <c r="J74" i="59"/>
  <c r="I73" i="59"/>
  <c r="G73" i="59"/>
  <c r="H73" i="59" s="1"/>
  <c r="I72" i="59"/>
  <c r="J72" i="59"/>
  <c r="I71" i="59"/>
  <c r="G71" i="59"/>
  <c r="H71" i="59" s="1"/>
  <c r="I70" i="59"/>
  <c r="J70" i="59"/>
  <c r="J69" i="59"/>
  <c r="I68" i="59"/>
  <c r="J68" i="59"/>
  <c r="G67" i="59"/>
  <c r="H67" i="59" s="1"/>
  <c r="I66" i="59"/>
  <c r="J66" i="59"/>
  <c r="I65" i="59"/>
  <c r="G65" i="59"/>
  <c r="H65" i="59" s="1"/>
  <c r="I64" i="59"/>
  <c r="J64" i="59"/>
  <c r="I63" i="59"/>
  <c r="G63" i="59"/>
  <c r="H63" i="59" s="1"/>
  <c r="I61" i="59"/>
  <c r="J61" i="59"/>
  <c r="K59" i="59"/>
  <c r="J59" i="59"/>
  <c r="J58" i="59"/>
  <c r="K57" i="59"/>
  <c r="G57" i="59"/>
  <c r="H57" i="59" s="1"/>
  <c r="I56" i="59"/>
  <c r="J55" i="59"/>
  <c r="K55" i="59"/>
  <c r="I54" i="59"/>
  <c r="G54" i="59"/>
  <c r="H54" i="59" s="1"/>
  <c r="I53" i="59"/>
  <c r="G53" i="59"/>
  <c r="H53" i="59" s="1"/>
  <c r="I52" i="59"/>
  <c r="J52" i="59"/>
  <c r="J51" i="59"/>
  <c r="I50" i="59"/>
  <c r="J50" i="59"/>
  <c r="I49" i="59"/>
  <c r="J49" i="59"/>
  <c r="I48" i="59"/>
  <c r="G47" i="59"/>
  <c r="H47" i="59" s="1"/>
  <c r="G46" i="59"/>
  <c r="H46" i="59" s="1"/>
  <c r="K45" i="59"/>
  <c r="J45" i="59"/>
  <c r="I45" i="59"/>
  <c r="I44" i="59"/>
  <c r="J43" i="59"/>
  <c r="G42" i="59"/>
  <c r="H42" i="59" s="1"/>
  <c r="J42" i="59"/>
  <c r="K41" i="59"/>
  <c r="G41" i="59"/>
  <c r="H41" i="59" s="1"/>
  <c r="I40" i="59"/>
  <c r="J39" i="59"/>
  <c r="I39" i="59"/>
  <c r="K39" i="59"/>
  <c r="G38" i="59"/>
  <c r="H38" i="59" s="1"/>
  <c r="I38" i="59"/>
  <c r="J38" i="59"/>
  <c r="K37" i="59"/>
  <c r="J37" i="59"/>
  <c r="J36" i="59"/>
  <c r="I36" i="59"/>
  <c r="I34" i="59"/>
  <c r="G34" i="59"/>
  <c r="H34" i="59" s="1"/>
  <c r="I32" i="59"/>
  <c r="J32" i="59"/>
  <c r="J30" i="59"/>
  <c r="I30" i="59"/>
  <c r="G30" i="59"/>
  <c r="H30" i="59" s="1"/>
  <c r="I28" i="59"/>
  <c r="G28" i="59"/>
  <c r="H28" i="59" s="1"/>
  <c r="I26" i="59"/>
  <c r="G26" i="59"/>
  <c r="H26" i="59" s="1"/>
  <c r="R25" i="59"/>
  <c r="J221" i="58"/>
  <c r="J217" i="58"/>
  <c r="K217" i="58"/>
  <c r="G217" i="58"/>
  <c r="H217" i="58" s="1"/>
  <c r="I216" i="58"/>
  <c r="G216" i="58"/>
  <c r="H216" i="58" s="1"/>
  <c r="I215" i="58"/>
  <c r="G215" i="58"/>
  <c r="H215" i="58" s="1"/>
  <c r="J214" i="58"/>
  <c r="I214" i="58"/>
  <c r="J213" i="58"/>
  <c r="K213" i="58"/>
  <c r="G212" i="58"/>
  <c r="H212" i="58" s="1"/>
  <c r="K210" i="58"/>
  <c r="G210" i="58"/>
  <c r="H210" i="58" s="1"/>
  <c r="K209" i="58"/>
  <c r="G209" i="58"/>
  <c r="H209" i="58" s="1"/>
  <c r="I208" i="58"/>
  <c r="G208" i="58"/>
  <c r="H208" i="58" s="1"/>
  <c r="I207" i="58"/>
  <c r="G207" i="58"/>
  <c r="H207" i="58" s="1"/>
  <c r="J206" i="58"/>
  <c r="I206" i="58"/>
  <c r="J205" i="58"/>
  <c r="K205" i="58"/>
  <c r="I203" i="58"/>
  <c r="K203" i="58"/>
  <c r="I201" i="58"/>
  <c r="G201" i="58"/>
  <c r="H201" i="58" s="1"/>
  <c r="K201" i="58"/>
  <c r="I199" i="58"/>
  <c r="K199" i="58"/>
  <c r="K197" i="58"/>
  <c r="J197" i="58"/>
  <c r="I197" i="58"/>
  <c r="K195" i="58"/>
  <c r="J195" i="58"/>
  <c r="K193" i="58"/>
  <c r="J193" i="58"/>
  <c r="I193" i="58"/>
  <c r="G193" i="58"/>
  <c r="H193" i="58" s="1"/>
  <c r="J192" i="58"/>
  <c r="K191" i="58"/>
  <c r="G191" i="58"/>
  <c r="H191" i="58" s="1"/>
  <c r="J190" i="58"/>
  <c r="J189" i="58"/>
  <c r="I189" i="58"/>
  <c r="J188" i="58"/>
  <c r="K187" i="58"/>
  <c r="J187" i="58"/>
  <c r="G185" i="58"/>
  <c r="H185" i="58" s="1"/>
  <c r="J184" i="58"/>
  <c r="G184" i="58"/>
  <c r="H184" i="58" s="1"/>
  <c r="K184" i="58"/>
  <c r="I183" i="58"/>
  <c r="K183" i="58"/>
  <c r="J183" i="58"/>
  <c r="J182" i="58"/>
  <c r="K181" i="58"/>
  <c r="J181" i="58"/>
  <c r="I181" i="58"/>
  <c r="G181" i="58"/>
  <c r="H181" i="58" s="1"/>
  <c r="J180" i="58"/>
  <c r="G180" i="58"/>
  <c r="H180" i="58" s="1"/>
  <c r="I179" i="58"/>
  <c r="K179" i="58"/>
  <c r="J179" i="58"/>
  <c r="J178" i="58"/>
  <c r="K177" i="58"/>
  <c r="J177" i="58"/>
  <c r="I177" i="58"/>
  <c r="G177" i="58"/>
  <c r="H177" i="58" s="1"/>
  <c r="J176" i="58"/>
  <c r="G176" i="58"/>
  <c r="H176" i="58" s="1"/>
  <c r="K175" i="58"/>
  <c r="J175" i="58"/>
  <c r="J174" i="58"/>
  <c r="K173" i="58"/>
  <c r="J173" i="58"/>
  <c r="G173" i="58"/>
  <c r="H173" i="58" s="1"/>
  <c r="J172" i="58"/>
  <c r="G172" i="58"/>
  <c r="H172" i="58" s="1"/>
  <c r="K171" i="58"/>
  <c r="J171" i="58"/>
  <c r="J170" i="58"/>
  <c r="K169" i="58"/>
  <c r="J169" i="58"/>
  <c r="I169" i="58"/>
  <c r="J168" i="58"/>
  <c r="G168" i="58"/>
  <c r="H168" i="58" s="1"/>
  <c r="K167" i="58"/>
  <c r="J167" i="58"/>
  <c r="G166" i="58"/>
  <c r="H166" i="58" s="1"/>
  <c r="J166" i="58"/>
  <c r="J165" i="58"/>
  <c r="K165" i="58"/>
  <c r="J164" i="58"/>
  <c r="I163" i="58"/>
  <c r="G163" i="58"/>
  <c r="H163" i="58" s="1"/>
  <c r="I162" i="58"/>
  <c r="J162" i="58"/>
  <c r="G161" i="58"/>
  <c r="H161" i="58" s="1"/>
  <c r="J161" i="58"/>
  <c r="I160" i="58"/>
  <c r="J159" i="58"/>
  <c r="G159" i="58"/>
  <c r="H159" i="58" s="1"/>
  <c r="I158" i="58"/>
  <c r="G158" i="58"/>
  <c r="H158" i="58" s="1"/>
  <c r="J157" i="58"/>
  <c r="I156" i="58"/>
  <c r="G156" i="58"/>
  <c r="H156" i="58" s="1"/>
  <c r="J155" i="58"/>
  <c r="I154" i="58"/>
  <c r="G153" i="58"/>
  <c r="H153" i="58" s="1"/>
  <c r="J153" i="58"/>
  <c r="I152" i="58"/>
  <c r="G152" i="58"/>
  <c r="H152" i="58" s="1"/>
  <c r="G151" i="58"/>
  <c r="H151" i="58" s="1"/>
  <c r="J151" i="58"/>
  <c r="I150" i="58"/>
  <c r="G150" i="58"/>
  <c r="H150" i="58" s="1"/>
  <c r="J149" i="58"/>
  <c r="G149" i="58"/>
  <c r="H149" i="58" s="1"/>
  <c r="I148" i="58"/>
  <c r="G148" i="58"/>
  <c r="H148" i="58" s="1"/>
  <c r="J147" i="58"/>
  <c r="I146" i="58"/>
  <c r="J145" i="58"/>
  <c r="I144" i="58"/>
  <c r="J143" i="58"/>
  <c r="G143" i="58"/>
  <c r="H143" i="58" s="1"/>
  <c r="J142" i="58"/>
  <c r="J141" i="58"/>
  <c r="J139" i="58"/>
  <c r="I138" i="58"/>
  <c r="G137" i="58"/>
  <c r="H137" i="58" s="1"/>
  <c r="K137" i="58"/>
  <c r="J137" i="58"/>
  <c r="J136" i="58"/>
  <c r="K136" i="58"/>
  <c r="G136" i="58"/>
  <c r="H136" i="58" s="1"/>
  <c r="I135" i="58"/>
  <c r="J135" i="58"/>
  <c r="K134" i="58"/>
  <c r="K133" i="58"/>
  <c r="J133" i="58"/>
  <c r="J132" i="58"/>
  <c r="K132" i="58"/>
  <c r="G132" i="58"/>
  <c r="H132" i="58" s="1"/>
  <c r="I131" i="58"/>
  <c r="J131" i="58"/>
  <c r="K130" i="58"/>
  <c r="K129" i="58"/>
  <c r="J129" i="58"/>
  <c r="J128" i="58"/>
  <c r="K128" i="58"/>
  <c r="G128" i="58"/>
  <c r="H128" i="58" s="1"/>
  <c r="I127" i="58"/>
  <c r="J127" i="58"/>
  <c r="K126" i="58"/>
  <c r="K125" i="58"/>
  <c r="J125" i="58"/>
  <c r="I125" i="58"/>
  <c r="G125" i="58"/>
  <c r="H125" i="58" s="1"/>
  <c r="K124" i="58"/>
  <c r="G124" i="58"/>
  <c r="H124" i="58" s="1"/>
  <c r="J124" i="58"/>
  <c r="J123" i="58"/>
  <c r="I123" i="58"/>
  <c r="G123" i="58"/>
  <c r="H123" i="58" s="1"/>
  <c r="K122" i="58"/>
  <c r="G121" i="58"/>
  <c r="H121" i="58" s="1"/>
  <c r="K120" i="58"/>
  <c r="J120" i="58"/>
  <c r="G120" i="58"/>
  <c r="H120" i="58" s="1"/>
  <c r="J119" i="58"/>
  <c r="J118" i="58"/>
  <c r="K118" i="58"/>
  <c r="G118" i="58"/>
  <c r="H118" i="58" s="1"/>
  <c r="K117" i="58"/>
  <c r="J116" i="58"/>
  <c r="K116" i="58"/>
  <c r="G116" i="58"/>
  <c r="H116" i="58" s="1"/>
  <c r="K115" i="58"/>
  <c r="J115" i="58"/>
  <c r="J114" i="58"/>
  <c r="G114" i="58"/>
  <c r="H114" i="58" s="1"/>
  <c r="K114" i="58"/>
  <c r="K113" i="58"/>
  <c r="J113" i="58"/>
  <c r="J112" i="58"/>
  <c r="K111" i="58"/>
  <c r="G111" i="58"/>
  <c r="H111" i="58" s="1"/>
  <c r="J110" i="58"/>
  <c r="G110" i="58"/>
  <c r="H110" i="58" s="1"/>
  <c r="K109" i="58"/>
  <c r="J109" i="58"/>
  <c r="J108" i="58"/>
  <c r="I107" i="58"/>
  <c r="G107" i="58"/>
  <c r="H107" i="58" s="1"/>
  <c r="J106" i="58"/>
  <c r="G106" i="58"/>
  <c r="H106" i="58" s="1"/>
  <c r="I106" i="58"/>
  <c r="K105" i="58"/>
  <c r="J105" i="58"/>
  <c r="G104" i="58"/>
  <c r="H104" i="58" s="1"/>
  <c r="I104" i="58"/>
  <c r="J104" i="58"/>
  <c r="J103" i="58"/>
  <c r="J102" i="58"/>
  <c r="G102" i="58"/>
  <c r="H102" i="58" s="1"/>
  <c r="I102" i="58"/>
  <c r="K101" i="58"/>
  <c r="I101" i="58"/>
  <c r="G100" i="58"/>
  <c r="H100" i="58" s="1"/>
  <c r="K100" i="58"/>
  <c r="J100" i="58"/>
  <c r="K99" i="58"/>
  <c r="J99" i="58"/>
  <c r="I98" i="58"/>
  <c r="K98" i="58"/>
  <c r="I97" i="58"/>
  <c r="K97" i="58"/>
  <c r="K96" i="58"/>
  <c r="J96" i="58"/>
  <c r="G96" i="58"/>
  <c r="H96" i="58" s="1"/>
  <c r="I96" i="58"/>
  <c r="K95" i="58"/>
  <c r="I95" i="58"/>
  <c r="G95" i="58"/>
  <c r="H95" i="58" s="1"/>
  <c r="J95" i="58"/>
  <c r="K94" i="58"/>
  <c r="I93" i="58"/>
  <c r="K93" i="58"/>
  <c r="G93" i="58"/>
  <c r="H93" i="58" s="1"/>
  <c r="K92" i="58"/>
  <c r="J92" i="58"/>
  <c r="K91" i="58"/>
  <c r="J91" i="58"/>
  <c r="I90" i="58"/>
  <c r="G90" i="58"/>
  <c r="H90" i="58" s="1"/>
  <c r="I89" i="58"/>
  <c r="K89" i="58"/>
  <c r="K88" i="58"/>
  <c r="J88" i="58"/>
  <c r="I88" i="58"/>
  <c r="G88" i="58"/>
  <c r="H88" i="58" s="1"/>
  <c r="K87" i="58"/>
  <c r="J87" i="58"/>
  <c r="I87" i="58"/>
  <c r="G87" i="58"/>
  <c r="H87" i="58" s="1"/>
  <c r="K86" i="58"/>
  <c r="J86" i="58"/>
  <c r="I85" i="58"/>
  <c r="K85" i="58"/>
  <c r="G85" i="58"/>
  <c r="H85" i="58" s="1"/>
  <c r="K84" i="58"/>
  <c r="J84" i="58"/>
  <c r="K83" i="58"/>
  <c r="J83" i="58"/>
  <c r="G82" i="58"/>
  <c r="H82" i="58" s="1"/>
  <c r="I81" i="58"/>
  <c r="K81" i="58"/>
  <c r="K80" i="58"/>
  <c r="J80" i="58"/>
  <c r="I80" i="58"/>
  <c r="G80" i="58"/>
  <c r="H80" i="58" s="1"/>
  <c r="J79" i="58"/>
  <c r="G79" i="58"/>
  <c r="H79" i="58" s="1"/>
  <c r="K78" i="58"/>
  <c r="J78" i="58"/>
  <c r="J77" i="58"/>
  <c r="K76" i="58"/>
  <c r="J76" i="58"/>
  <c r="I76" i="58"/>
  <c r="G76" i="58"/>
  <c r="H76" i="58" s="1"/>
  <c r="J75" i="58"/>
  <c r="G75" i="58"/>
  <c r="H75" i="58" s="1"/>
  <c r="K74" i="58"/>
  <c r="J74" i="58"/>
  <c r="J73" i="58"/>
  <c r="K72" i="58"/>
  <c r="J72" i="58"/>
  <c r="I72" i="58"/>
  <c r="G72" i="58"/>
  <c r="H72" i="58" s="1"/>
  <c r="J71" i="58"/>
  <c r="G71" i="58"/>
  <c r="H71" i="58" s="1"/>
  <c r="K70" i="58"/>
  <c r="J70" i="58"/>
  <c r="J69" i="58"/>
  <c r="K68" i="58"/>
  <c r="J68" i="58"/>
  <c r="I68" i="58"/>
  <c r="G68" i="58"/>
  <c r="H68" i="58" s="1"/>
  <c r="J67" i="58"/>
  <c r="G67" i="58"/>
  <c r="H67" i="58" s="1"/>
  <c r="K66" i="58"/>
  <c r="J66" i="58"/>
  <c r="J65" i="58"/>
  <c r="K64" i="58"/>
  <c r="J64" i="58"/>
  <c r="I64" i="58"/>
  <c r="G64" i="58"/>
  <c r="H64" i="58" s="1"/>
  <c r="J63" i="58"/>
  <c r="G63" i="58"/>
  <c r="H63" i="58" s="1"/>
  <c r="K62" i="58"/>
  <c r="J62" i="58"/>
  <c r="J61" i="58"/>
  <c r="K60" i="58"/>
  <c r="J60" i="58"/>
  <c r="I60" i="58"/>
  <c r="G60" i="58"/>
  <c r="H60" i="58" s="1"/>
  <c r="J59" i="58"/>
  <c r="G59" i="58"/>
  <c r="H59" i="58" s="1"/>
  <c r="K58" i="58"/>
  <c r="J58" i="58"/>
  <c r="J57" i="58"/>
  <c r="K56" i="58"/>
  <c r="J56" i="58"/>
  <c r="I56" i="58"/>
  <c r="G56" i="58"/>
  <c r="H56" i="58" s="1"/>
  <c r="J55" i="58"/>
  <c r="G55" i="58"/>
  <c r="H55" i="58" s="1"/>
  <c r="K54" i="58"/>
  <c r="J54" i="58"/>
  <c r="J53" i="58"/>
  <c r="K52" i="58"/>
  <c r="J52" i="58"/>
  <c r="I52" i="58"/>
  <c r="G52" i="58"/>
  <c r="H52" i="58" s="1"/>
  <c r="J51" i="58"/>
  <c r="G51" i="58"/>
  <c r="H51" i="58" s="1"/>
  <c r="K50" i="58"/>
  <c r="J50" i="58"/>
  <c r="J49" i="58"/>
  <c r="K48" i="58"/>
  <c r="J48" i="58"/>
  <c r="J47" i="58"/>
  <c r="G47" i="58"/>
  <c r="H47" i="58" s="1"/>
  <c r="K46" i="58"/>
  <c r="J46" i="58"/>
  <c r="J45" i="58"/>
  <c r="J44" i="58"/>
  <c r="K44" i="58"/>
  <c r="G43" i="58"/>
  <c r="H43" i="58" s="1"/>
  <c r="J43" i="58"/>
  <c r="I42" i="58"/>
  <c r="G42" i="58"/>
  <c r="H42" i="58" s="1"/>
  <c r="J41" i="58"/>
  <c r="G41" i="58"/>
  <c r="H41" i="58" s="1"/>
  <c r="J40" i="58"/>
  <c r="I39" i="58"/>
  <c r="J39" i="58"/>
  <c r="G38" i="58"/>
  <c r="H38" i="58" s="1"/>
  <c r="J37" i="58"/>
  <c r="I37" i="58"/>
  <c r="G37" i="58"/>
  <c r="H37" i="58" s="1"/>
  <c r="I35" i="58"/>
  <c r="G35" i="58"/>
  <c r="H35" i="58" s="1"/>
  <c r="I33" i="58"/>
  <c r="G33" i="58"/>
  <c r="H33" i="58" s="1"/>
  <c r="I31" i="58"/>
  <c r="G31" i="58"/>
  <c r="H31" i="58" s="1"/>
  <c r="I29" i="58"/>
  <c r="I27" i="58"/>
  <c r="G27" i="58"/>
  <c r="H27" i="58" s="1"/>
  <c r="R25" i="58"/>
  <c r="I25" i="58"/>
  <c r="S25" i="58"/>
  <c r="Q25" i="58"/>
  <c r="I221" i="57"/>
  <c r="J221" i="57"/>
  <c r="I219" i="57"/>
  <c r="J219" i="57"/>
  <c r="J218" i="57"/>
  <c r="J217" i="57"/>
  <c r="G215" i="57"/>
  <c r="H215" i="57" s="1"/>
  <c r="J215" i="57"/>
  <c r="J214" i="57"/>
  <c r="I213" i="57"/>
  <c r="J213" i="57"/>
  <c r="J211" i="57"/>
  <c r="G211" i="57"/>
  <c r="H211" i="57" s="1"/>
  <c r="K210" i="57"/>
  <c r="J210" i="57"/>
  <c r="G210" i="57"/>
  <c r="H210" i="57" s="1"/>
  <c r="J209" i="57"/>
  <c r="J207" i="57"/>
  <c r="I207" i="57"/>
  <c r="G207" i="57"/>
  <c r="H207" i="57" s="1"/>
  <c r="J206" i="57"/>
  <c r="J205" i="57"/>
  <c r="K205" i="57"/>
  <c r="G205" i="57"/>
  <c r="H205" i="57" s="1"/>
  <c r="I204" i="57"/>
  <c r="J204" i="57"/>
  <c r="I203" i="57"/>
  <c r="K202" i="57"/>
  <c r="J202" i="57"/>
  <c r="I201" i="57"/>
  <c r="J201" i="57"/>
  <c r="K200" i="57"/>
  <c r="J200" i="57"/>
  <c r="G200" i="57"/>
  <c r="H200" i="57" s="1"/>
  <c r="K199" i="57"/>
  <c r="J198" i="57"/>
  <c r="K198" i="57"/>
  <c r="G198" i="57"/>
  <c r="H198" i="57" s="1"/>
  <c r="J196" i="57"/>
  <c r="G196" i="57"/>
  <c r="H196" i="57" s="1"/>
  <c r="K196" i="57"/>
  <c r="G195" i="57"/>
  <c r="H195" i="57" s="1"/>
  <c r="I195" i="57"/>
  <c r="J195" i="57"/>
  <c r="K194" i="57"/>
  <c r="J194" i="57"/>
  <c r="K193" i="57"/>
  <c r="J193" i="57"/>
  <c r="K192" i="57"/>
  <c r="G192" i="57"/>
  <c r="H192" i="57" s="1"/>
  <c r="J192" i="57"/>
  <c r="J191" i="57"/>
  <c r="I191" i="57"/>
  <c r="K191" i="57"/>
  <c r="G190" i="57"/>
  <c r="H190" i="57" s="1"/>
  <c r="K190" i="57"/>
  <c r="K188" i="57"/>
  <c r="J188" i="57"/>
  <c r="J187" i="57"/>
  <c r="I187" i="57"/>
  <c r="K187" i="57"/>
  <c r="K186" i="57"/>
  <c r="K185" i="57"/>
  <c r="K184" i="57"/>
  <c r="J184" i="57"/>
  <c r="K183" i="57"/>
  <c r="J183" i="57"/>
  <c r="J182" i="57"/>
  <c r="G182" i="57"/>
  <c r="H182" i="57" s="1"/>
  <c r="K182" i="57"/>
  <c r="I181" i="57"/>
  <c r="K180" i="57"/>
  <c r="J180" i="57"/>
  <c r="J179" i="57"/>
  <c r="I179" i="57"/>
  <c r="G179" i="57"/>
  <c r="H179" i="57" s="1"/>
  <c r="K178" i="57"/>
  <c r="J178" i="57"/>
  <c r="G177" i="57"/>
  <c r="H177" i="57" s="1"/>
  <c r="I177" i="57"/>
  <c r="J177" i="57"/>
  <c r="J176" i="57"/>
  <c r="I175" i="57"/>
  <c r="G175" i="57"/>
  <c r="H175" i="57" s="1"/>
  <c r="K174" i="57"/>
  <c r="J174" i="57"/>
  <c r="I173" i="57"/>
  <c r="K172" i="57"/>
  <c r="J172" i="57"/>
  <c r="I171" i="57"/>
  <c r="K171" i="57"/>
  <c r="K170" i="57"/>
  <c r="J170" i="57"/>
  <c r="I169" i="57"/>
  <c r="K169" i="57"/>
  <c r="K168" i="57"/>
  <c r="J168" i="57"/>
  <c r="I167" i="57"/>
  <c r="I166" i="57"/>
  <c r="I165" i="57"/>
  <c r="K165" i="57"/>
  <c r="G164" i="57"/>
  <c r="H164" i="57" s="1"/>
  <c r="J164" i="57"/>
  <c r="J163" i="57"/>
  <c r="G163" i="57"/>
  <c r="H163" i="57" s="1"/>
  <c r="I163" i="57"/>
  <c r="K162" i="57"/>
  <c r="J162" i="57"/>
  <c r="G162" i="57"/>
  <c r="H162" i="57" s="1"/>
  <c r="I161" i="57"/>
  <c r="G161" i="57"/>
  <c r="H161" i="57" s="1"/>
  <c r="J160" i="57"/>
  <c r="G159" i="57"/>
  <c r="H159" i="57" s="1"/>
  <c r="I159" i="57"/>
  <c r="J159" i="57"/>
  <c r="J158" i="57"/>
  <c r="I157" i="57"/>
  <c r="J157" i="57"/>
  <c r="K156" i="57"/>
  <c r="J156" i="57"/>
  <c r="I155" i="57"/>
  <c r="J155" i="57"/>
  <c r="J154" i="57"/>
  <c r="I154" i="57"/>
  <c r="G154" i="57"/>
  <c r="H154" i="57" s="1"/>
  <c r="I153" i="57"/>
  <c r="J153" i="57"/>
  <c r="J152" i="57"/>
  <c r="I152" i="57"/>
  <c r="G152" i="57"/>
  <c r="H152" i="57" s="1"/>
  <c r="G151" i="57"/>
  <c r="H151" i="57" s="1"/>
  <c r="I151" i="57"/>
  <c r="J151" i="57"/>
  <c r="G150" i="57"/>
  <c r="H150" i="57" s="1"/>
  <c r="G149" i="57"/>
  <c r="H149" i="57" s="1"/>
  <c r="I149" i="57"/>
  <c r="J149" i="57"/>
  <c r="K148" i="57"/>
  <c r="I148" i="57"/>
  <c r="G148" i="57"/>
  <c r="H148" i="57" s="1"/>
  <c r="I147" i="57"/>
  <c r="G147" i="57"/>
  <c r="H147" i="57" s="1"/>
  <c r="J147" i="57"/>
  <c r="K146" i="57"/>
  <c r="J146" i="57"/>
  <c r="I145" i="57"/>
  <c r="J145" i="57"/>
  <c r="J144" i="57"/>
  <c r="I144" i="57"/>
  <c r="G144" i="57"/>
  <c r="H144" i="57" s="1"/>
  <c r="J143" i="57"/>
  <c r="I143" i="57"/>
  <c r="G143" i="57"/>
  <c r="H143" i="57" s="1"/>
  <c r="J142" i="57"/>
  <c r="G141" i="57"/>
  <c r="H141" i="57" s="1"/>
  <c r="I141" i="57"/>
  <c r="J141" i="57"/>
  <c r="J140" i="57"/>
  <c r="J139" i="57"/>
  <c r="G139" i="57"/>
  <c r="H139" i="57" s="1"/>
  <c r="I139" i="57"/>
  <c r="K138" i="57"/>
  <c r="J138" i="57"/>
  <c r="J137" i="57"/>
  <c r="J136" i="57"/>
  <c r="J135" i="57"/>
  <c r="J134" i="57"/>
  <c r="I134" i="57"/>
  <c r="K132" i="57"/>
  <c r="J132" i="57"/>
  <c r="G132" i="57"/>
  <c r="H132" i="57" s="1"/>
  <c r="K131" i="57"/>
  <c r="G131" i="57"/>
  <c r="H131" i="57" s="1"/>
  <c r="I131" i="57"/>
  <c r="J131" i="57"/>
  <c r="J130" i="57"/>
  <c r="K130" i="57"/>
  <c r="G129" i="57"/>
  <c r="H129" i="57" s="1"/>
  <c r="I129" i="57"/>
  <c r="J129" i="57"/>
  <c r="K128" i="57"/>
  <c r="K127" i="57"/>
  <c r="I127" i="57"/>
  <c r="G127" i="57"/>
  <c r="H127" i="57" s="1"/>
  <c r="K126" i="57"/>
  <c r="G125" i="57"/>
  <c r="H125" i="57" s="1"/>
  <c r="I125" i="57"/>
  <c r="J125" i="57"/>
  <c r="K124" i="57"/>
  <c r="J124" i="57"/>
  <c r="J123" i="57"/>
  <c r="K122" i="57"/>
  <c r="J122" i="57"/>
  <c r="J121" i="57"/>
  <c r="K120" i="57"/>
  <c r="J120" i="57"/>
  <c r="G119" i="57"/>
  <c r="H119" i="57" s="1"/>
  <c r="J118" i="57"/>
  <c r="K118" i="57"/>
  <c r="K117" i="57"/>
  <c r="J117" i="57"/>
  <c r="K116" i="57"/>
  <c r="J116" i="57"/>
  <c r="I115" i="57"/>
  <c r="J115" i="57"/>
  <c r="K114" i="57"/>
  <c r="J114" i="57"/>
  <c r="G113" i="57"/>
  <c r="H113" i="57" s="1"/>
  <c r="K113" i="57"/>
  <c r="J113" i="57"/>
  <c r="J112" i="57"/>
  <c r="K112" i="57"/>
  <c r="I111" i="57"/>
  <c r="G111" i="57"/>
  <c r="H111" i="57" s="1"/>
  <c r="K110" i="57"/>
  <c r="J110" i="57"/>
  <c r="I109" i="57"/>
  <c r="K109" i="57"/>
  <c r="J109" i="57"/>
  <c r="G108" i="57"/>
  <c r="H108" i="57" s="1"/>
  <c r="K108" i="57"/>
  <c r="J108" i="57"/>
  <c r="I107" i="57"/>
  <c r="J107" i="57"/>
  <c r="K106" i="57"/>
  <c r="J106" i="57"/>
  <c r="K105" i="57"/>
  <c r="I105" i="57"/>
  <c r="J105" i="57"/>
  <c r="K104" i="57"/>
  <c r="J104" i="57"/>
  <c r="G103" i="57"/>
  <c r="H103" i="57" s="1"/>
  <c r="K102" i="57"/>
  <c r="J102" i="57"/>
  <c r="G101" i="57"/>
  <c r="H101" i="57" s="1"/>
  <c r="I101" i="57"/>
  <c r="J101" i="57"/>
  <c r="G100" i="57"/>
  <c r="H100" i="57" s="1"/>
  <c r="K100" i="57"/>
  <c r="J100" i="57"/>
  <c r="I99" i="57"/>
  <c r="J99" i="57"/>
  <c r="K98" i="57"/>
  <c r="J98" i="57"/>
  <c r="G97" i="57"/>
  <c r="H97" i="57" s="1"/>
  <c r="J97" i="57"/>
  <c r="J96" i="57"/>
  <c r="K96" i="57"/>
  <c r="I95" i="57"/>
  <c r="G95" i="57"/>
  <c r="H95" i="57" s="1"/>
  <c r="K94" i="57"/>
  <c r="J94" i="57"/>
  <c r="K93" i="57"/>
  <c r="I93" i="57"/>
  <c r="J93" i="57"/>
  <c r="K92" i="57"/>
  <c r="J92" i="57"/>
  <c r="J91" i="57"/>
  <c r="K90" i="57"/>
  <c r="J90" i="57"/>
  <c r="J89" i="57"/>
  <c r="G89" i="57"/>
  <c r="H89" i="57" s="1"/>
  <c r="G88" i="57"/>
  <c r="H88" i="57" s="1"/>
  <c r="K88" i="57"/>
  <c r="K87" i="57"/>
  <c r="J87" i="57"/>
  <c r="K86" i="57"/>
  <c r="J84" i="57"/>
  <c r="K84" i="57"/>
  <c r="G82" i="57"/>
  <c r="H82" i="57" s="1"/>
  <c r="K82" i="57"/>
  <c r="J82" i="57"/>
  <c r="K81" i="57"/>
  <c r="K80" i="57"/>
  <c r="J80" i="57"/>
  <c r="K78" i="57"/>
  <c r="G78" i="57"/>
  <c r="H78" i="57" s="1"/>
  <c r="J78" i="57"/>
  <c r="K77" i="57"/>
  <c r="J77" i="57"/>
  <c r="K76" i="57"/>
  <c r="K75" i="57"/>
  <c r="I75" i="57"/>
  <c r="G75" i="57"/>
  <c r="H75" i="57" s="1"/>
  <c r="J74" i="57"/>
  <c r="K74" i="57"/>
  <c r="G73" i="57"/>
  <c r="H73" i="57" s="1"/>
  <c r="G72" i="57"/>
  <c r="H72" i="57" s="1"/>
  <c r="K72" i="57"/>
  <c r="J72" i="57"/>
  <c r="K71" i="57"/>
  <c r="K70" i="57"/>
  <c r="J70" i="57"/>
  <c r="K68" i="57"/>
  <c r="J68" i="57"/>
  <c r="I67" i="57"/>
  <c r="I66" i="57"/>
  <c r="K65" i="57"/>
  <c r="I65" i="57"/>
  <c r="I64" i="57"/>
  <c r="G64" i="57"/>
  <c r="H64" i="57" s="1"/>
  <c r="I63" i="57"/>
  <c r="G62" i="57"/>
  <c r="H62" i="57" s="1"/>
  <c r="I62" i="57"/>
  <c r="I61" i="57"/>
  <c r="I60" i="57"/>
  <c r="G60" i="57"/>
  <c r="H60" i="57" s="1"/>
  <c r="I58" i="57"/>
  <c r="G57" i="57"/>
  <c r="H57" i="57" s="1"/>
  <c r="I57" i="57"/>
  <c r="J57" i="57"/>
  <c r="I56" i="57"/>
  <c r="J56" i="57"/>
  <c r="I55" i="57"/>
  <c r="J55" i="57"/>
  <c r="I54" i="57"/>
  <c r="K54" i="57"/>
  <c r="J54" i="57"/>
  <c r="G53" i="57"/>
  <c r="H53" i="57" s="1"/>
  <c r="I53" i="57"/>
  <c r="J53" i="57"/>
  <c r="I52" i="57"/>
  <c r="J52" i="57"/>
  <c r="G51" i="57"/>
  <c r="H51" i="57" s="1"/>
  <c r="I51" i="57"/>
  <c r="J51" i="57"/>
  <c r="I50" i="57"/>
  <c r="K50" i="57"/>
  <c r="J50" i="57"/>
  <c r="G49" i="57"/>
  <c r="H49" i="57" s="1"/>
  <c r="I49" i="57"/>
  <c r="J49" i="57"/>
  <c r="I48" i="57"/>
  <c r="J48" i="57"/>
  <c r="J47" i="57"/>
  <c r="K46" i="57"/>
  <c r="J46" i="57"/>
  <c r="J45" i="57"/>
  <c r="I44" i="57"/>
  <c r="J44" i="57"/>
  <c r="J43" i="57"/>
  <c r="J42" i="57"/>
  <c r="K40" i="57"/>
  <c r="G40" i="57"/>
  <c r="H40" i="57" s="1"/>
  <c r="J40" i="57"/>
  <c r="K38" i="57"/>
  <c r="I38" i="57"/>
  <c r="J38" i="57"/>
  <c r="I36" i="57"/>
  <c r="J36" i="57"/>
  <c r="J35" i="57"/>
  <c r="G35" i="57"/>
  <c r="H35" i="57" s="1"/>
  <c r="J34" i="57"/>
  <c r="I34" i="57"/>
  <c r="J33" i="57"/>
  <c r="K32" i="57"/>
  <c r="G32" i="57"/>
  <c r="H32" i="57" s="1"/>
  <c r="I32" i="57"/>
  <c r="J32" i="57"/>
  <c r="J31" i="57"/>
  <c r="G30" i="57"/>
  <c r="H30" i="57" s="1"/>
  <c r="I30" i="57"/>
  <c r="J30" i="57"/>
  <c r="J29" i="57"/>
  <c r="K28" i="57"/>
  <c r="G28" i="57"/>
  <c r="H28" i="57" s="1"/>
  <c r="J28" i="57"/>
  <c r="G27" i="57"/>
  <c r="H27" i="57" s="1"/>
  <c r="J27" i="57"/>
  <c r="I26" i="57"/>
  <c r="K26" i="57"/>
  <c r="J25" i="57"/>
  <c r="Q25" i="57"/>
  <c r="Q26" i="57" s="1"/>
  <c r="J236" i="56"/>
  <c r="I236" i="56"/>
  <c r="G236" i="56"/>
  <c r="H236" i="56" s="1"/>
  <c r="J234" i="56"/>
  <c r="I234" i="56"/>
  <c r="G234" i="56"/>
  <c r="H234" i="56" s="1"/>
  <c r="I232" i="56"/>
  <c r="I230" i="56"/>
  <c r="G230" i="56"/>
  <c r="H230" i="56" s="1"/>
  <c r="I228" i="56"/>
  <c r="G228" i="56"/>
  <c r="H228" i="56" s="1"/>
  <c r="I226" i="56"/>
  <c r="G226" i="56"/>
  <c r="H226" i="56" s="1"/>
  <c r="J225" i="56"/>
  <c r="J224" i="56"/>
  <c r="I224" i="56"/>
  <c r="G224" i="56"/>
  <c r="H224" i="56" s="1"/>
  <c r="J223" i="56"/>
  <c r="J222" i="56"/>
  <c r="J218" i="56"/>
  <c r="J217" i="56"/>
  <c r="J216" i="56"/>
  <c r="I216" i="56"/>
  <c r="J215" i="56"/>
  <c r="I214" i="56"/>
  <c r="J210" i="56"/>
  <c r="I210" i="56"/>
  <c r="I208" i="56"/>
  <c r="I206" i="56"/>
  <c r="J204" i="56"/>
  <c r="I204" i="56"/>
  <c r="G204" i="56"/>
  <c r="H204" i="56" s="1"/>
  <c r="J203" i="56"/>
  <c r="G203" i="56"/>
  <c r="H203" i="56" s="1"/>
  <c r="K202" i="56"/>
  <c r="J201" i="56"/>
  <c r="G201" i="56"/>
  <c r="H201" i="56" s="1"/>
  <c r="I200" i="56"/>
  <c r="K200" i="56"/>
  <c r="J199" i="56"/>
  <c r="G199" i="56"/>
  <c r="H199" i="56" s="1"/>
  <c r="J198" i="56"/>
  <c r="I198" i="56"/>
  <c r="K196" i="56"/>
  <c r="I196" i="56"/>
  <c r="J196" i="56"/>
  <c r="G195" i="56"/>
  <c r="H195" i="56" s="1"/>
  <c r="J195" i="56"/>
  <c r="K194" i="56"/>
  <c r="J194" i="56"/>
  <c r="J192" i="56"/>
  <c r="I192" i="56"/>
  <c r="J191" i="56"/>
  <c r="I190" i="56"/>
  <c r="G189" i="56"/>
  <c r="H189" i="56" s="1"/>
  <c r="J189" i="56"/>
  <c r="I188" i="56"/>
  <c r="J187" i="56"/>
  <c r="K186" i="56"/>
  <c r="J186" i="56"/>
  <c r="I186" i="56"/>
  <c r="I185" i="56"/>
  <c r="J185" i="56"/>
  <c r="G184" i="56"/>
  <c r="H184" i="56" s="1"/>
  <c r="K183" i="56"/>
  <c r="I183" i="56"/>
  <c r="J183" i="56"/>
  <c r="J182" i="56"/>
  <c r="I182" i="56"/>
  <c r="G182" i="56"/>
  <c r="H182" i="56" s="1"/>
  <c r="K182" i="56"/>
  <c r="K181" i="56"/>
  <c r="I181" i="56"/>
  <c r="J180" i="56"/>
  <c r="G180" i="56"/>
  <c r="H180" i="56" s="1"/>
  <c r="K179" i="56"/>
  <c r="J178" i="56"/>
  <c r="G178" i="56"/>
  <c r="H178" i="56" s="1"/>
  <c r="K177" i="56"/>
  <c r="J176" i="56"/>
  <c r="G176" i="56"/>
  <c r="H176" i="56" s="1"/>
  <c r="K175" i="56"/>
  <c r="J174" i="56"/>
  <c r="G174" i="56"/>
  <c r="H174" i="56" s="1"/>
  <c r="K173" i="56"/>
  <c r="I173" i="56"/>
  <c r="I172" i="56"/>
  <c r="G172" i="56"/>
  <c r="H172" i="56" s="1"/>
  <c r="K172" i="56"/>
  <c r="J172" i="56"/>
  <c r="I171" i="56"/>
  <c r="J170" i="56"/>
  <c r="K169" i="56"/>
  <c r="I169" i="56"/>
  <c r="G169" i="56"/>
  <c r="H169" i="56" s="1"/>
  <c r="J169" i="56"/>
  <c r="G168" i="56"/>
  <c r="H168" i="56" s="1"/>
  <c r="J168" i="56"/>
  <c r="K167" i="56"/>
  <c r="I167" i="56"/>
  <c r="G167" i="56"/>
  <c r="H167" i="56" s="1"/>
  <c r="J167" i="56"/>
  <c r="G166" i="56"/>
  <c r="H166" i="56" s="1"/>
  <c r="J166" i="56"/>
  <c r="K165" i="56"/>
  <c r="I165" i="56"/>
  <c r="G165" i="56"/>
  <c r="H165" i="56" s="1"/>
  <c r="J165" i="56"/>
  <c r="G164" i="56"/>
  <c r="H164" i="56" s="1"/>
  <c r="J164" i="56"/>
  <c r="K163" i="56"/>
  <c r="I163" i="56"/>
  <c r="G163" i="56"/>
  <c r="H163" i="56" s="1"/>
  <c r="J163" i="56"/>
  <c r="J162" i="56"/>
  <c r="K161" i="56"/>
  <c r="I161" i="56"/>
  <c r="G161" i="56"/>
  <c r="H161" i="56" s="1"/>
  <c r="J161" i="56"/>
  <c r="G160" i="56"/>
  <c r="H160" i="56" s="1"/>
  <c r="J160" i="56"/>
  <c r="K159" i="56"/>
  <c r="I159" i="56"/>
  <c r="G159" i="56"/>
  <c r="H159" i="56" s="1"/>
  <c r="J159" i="56"/>
  <c r="G158" i="56"/>
  <c r="H158" i="56" s="1"/>
  <c r="J158" i="56"/>
  <c r="K157" i="56"/>
  <c r="I157" i="56"/>
  <c r="G157" i="56"/>
  <c r="H157" i="56" s="1"/>
  <c r="J157" i="56"/>
  <c r="K156" i="56"/>
  <c r="G156" i="56"/>
  <c r="H156" i="56" s="1"/>
  <c r="I156" i="56"/>
  <c r="J156" i="56"/>
  <c r="K155" i="56"/>
  <c r="I155" i="56"/>
  <c r="G155" i="56"/>
  <c r="H155" i="56" s="1"/>
  <c r="J155" i="56"/>
  <c r="K154" i="56"/>
  <c r="G154" i="56"/>
  <c r="H154" i="56" s="1"/>
  <c r="I154" i="56"/>
  <c r="J154" i="56"/>
  <c r="K153" i="56"/>
  <c r="I153" i="56"/>
  <c r="G153" i="56"/>
  <c r="H153" i="56" s="1"/>
  <c r="J153" i="56"/>
  <c r="I152" i="56"/>
  <c r="K151" i="56"/>
  <c r="I151" i="56"/>
  <c r="J151" i="56"/>
  <c r="J150" i="56"/>
  <c r="G150" i="56"/>
  <c r="H150" i="56" s="1"/>
  <c r="I150" i="56"/>
  <c r="K149" i="56"/>
  <c r="J149" i="56"/>
  <c r="K148" i="56"/>
  <c r="I148" i="56"/>
  <c r="G148" i="56"/>
  <c r="H148" i="56" s="1"/>
  <c r="K146" i="56"/>
  <c r="I146" i="56"/>
  <c r="G146" i="56"/>
  <c r="H146" i="56" s="1"/>
  <c r="K144" i="56"/>
  <c r="I144" i="56"/>
  <c r="G144" i="56"/>
  <c r="H144" i="56" s="1"/>
  <c r="K142" i="56"/>
  <c r="I142" i="56"/>
  <c r="G142" i="56"/>
  <c r="H142" i="56" s="1"/>
  <c r="K140" i="56"/>
  <c r="I140" i="56"/>
  <c r="G140" i="56"/>
  <c r="H140" i="56" s="1"/>
  <c r="K138" i="56"/>
  <c r="I138" i="56"/>
  <c r="G138" i="56"/>
  <c r="H138" i="56" s="1"/>
  <c r="J137" i="56"/>
  <c r="K136" i="56"/>
  <c r="J135" i="56"/>
  <c r="K134" i="56"/>
  <c r="I134" i="56"/>
  <c r="G134" i="56"/>
  <c r="H134" i="56" s="1"/>
  <c r="J133" i="56"/>
  <c r="K132" i="56"/>
  <c r="G131" i="56"/>
  <c r="H131" i="56" s="1"/>
  <c r="K130" i="56"/>
  <c r="I130" i="56"/>
  <c r="G130" i="56"/>
  <c r="H130" i="56" s="1"/>
  <c r="J129" i="56"/>
  <c r="G129" i="56"/>
  <c r="H129" i="56" s="1"/>
  <c r="K128" i="56"/>
  <c r="I128" i="56"/>
  <c r="G128" i="56"/>
  <c r="H128" i="56" s="1"/>
  <c r="K126" i="56"/>
  <c r="K125" i="56"/>
  <c r="G125" i="56"/>
  <c r="H125" i="56" s="1"/>
  <c r="J125" i="56"/>
  <c r="K124" i="56"/>
  <c r="J124" i="56"/>
  <c r="I124" i="56"/>
  <c r="G124" i="56"/>
  <c r="H124" i="56" s="1"/>
  <c r="J123" i="56"/>
  <c r="G123" i="56"/>
  <c r="H123" i="56" s="1"/>
  <c r="K122" i="56"/>
  <c r="J122" i="56"/>
  <c r="I122" i="56"/>
  <c r="G122" i="56"/>
  <c r="H122" i="56" s="1"/>
  <c r="J121" i="56"/>
  <c r="K120" i="56"/>
  <c r="J120" i="56"/>
  <c r="I120" i="56"/>
  <c r="G120" i="56"/>
  <c r="H120" i="56" s="1"/>
  <c r="I119" i="56"/>
  <c r="K118" i="56"/>
  <c r="J118" i="56"/>
  <c r="K117" i="56"/>
  <c r="G117" i="56"/>
  <c r="H117" i="56" s="1"/>
  <c r="J117" i="56"/>
  <c r="K116" i="56"/>
  <c r="J116" i="56"/>
  <c r="J115" i="56"/>
  <c r="G115" i="56"/>
  <c r="H115" i="56" s="1"/>
  <c r="K114" i="56"/>
  <c r="K112" i="56"/>
  <c r="K111" i="56"/>
  <c r="K110" i="56"/>
  <c r="G109" i="56"/>
  <c r="H109" i="56" s="1"/>
  <c r="J109" i="56"/>
  <c r="K108" i="56"/>
  <c r="J108" i="56"/>
  <c r="K106" i="56"/>
  <c r="J106" i="56"/>
  <c r="I106" i="56"/>
  <c r="G106" i="56"/>
  <c r="H106" i="56" s="1"/>
  <c r="J105" i="56"/>
  <c r="G105" i="56"/>
  <c r="H105" i="56" s="1"/>
  <c r="K104" i="56"/>
  <c r="J104" i="56"/>
  <c r="I104" i="56"/>
  <c r="G104" i="56"/>
  <c r="H104" i="56" s="1"/>
  <c r="K103" i="56"/>
  <c r="G103" i="56"/>
  <c r="H103" i="56" s="1"/>
  <c r="I103" i="56"/>
  <c r="K102" i="56"/>
  <c r="J102" i="56"/>
  <c r="G101" i="56"/>
  <c r="H101" i="56" s="1"/>
  <c r="K101" i="56"/>
  <c r="J101" i="56"/>
  <c r="K100" i="56"/>
  <c r="J100" i="56"/>
  <c r="J99" i="56"/>
  <c r="G99" i="56"/>
  <c r="H99" i="56" s="1"/>
  <c r="K98" i="56"/>
  <c r="K97" i="56"/>
  <c r="J97" i="56"/>
  <c r="G97" i="56"/>
  <c r="H97" i="56" s="1"/>
  <c r="K96" i="56"/>
  <c r="K95" i="56"/>
  <c r="G95" i="56"/>
  <c r="H95" i="56" s="1"/>
  <c r="J95" i="56"/>
  <c r="K94" i="56"/>
  <c r="G94" i="56"/>
  <c r="H94" i="56" s="1"/>
  <c r="I94" i="56"/>
  <c r="I93" i="56"/>
  <c r="K92" i="56"/>
  <c r="I92" i="56"/>
  <c r="G92" i="56"/>
  <c r="H92" i="56" s="1"/>
  <c r="I91" i="56"/>
  <c r="K90" i="56"/>
  <c r="J90" i="56"/>
  <c r="K89" i="56"/>
  <c r="G89" i="56"/>
  <c r="H89" i="56" s="1"/>
  <c r="J89" i="56"/>
  <c r="J88" i="56"/>
  <c r="J87" i="56"/>
  <c r="K87" i="56"/>
  <c r="J86" i="56"/>
  <c r="G86" i="56"/>
  <c r="H86" i="56" s="1"/>
  <c r="K86" i="56"/>
  <c r="K85" i="56"/>
  <c r="J85" i="56"/>
  <c r="J84" i="56"/>
  <c r="G84" i="56"/>
  <c r="H84" i="56" s="1"/>
  <c r="K83" i="56"/>
  <c r="J82" i="56"/>
  <c r="G82" i="56"/>
  <c r="H82" i="56" s="1"/>
  <c r="K81" i="56"/>
  <c r="I81" i="56"/>
  <c r="G81" i="56"/>
  <c r="H81" i="56" s="1"/>
  <c r="J80" i="56"/>
  <c r="G80" i="56"/>
  <c r="H80" i="56" s="1"/>
  <c r="I79" i="56"/>
  <c r="J78" i="56"/>
  <c r="G78" i="56"/>
  <c r="H78" i="56" s="1"/>
  <c r="I77" i="56"/>
  <c r="G77" i="56"/>
  <c r="H77" i="56" s="1"/>
  <c r="J76" i="56"/>
  <c r="G76" i="56"/>
  <c r="H76" i="56" s="1"/>
  <c r="J75" i="56"/>
  <c r="I75" i="56"/>
  <c r="G75" i="56"/>
  <c r="H75" i="56" s="1"/>
  <c r="J74" i="56"/>
  <c r="G74" i="56"/>
  <c r="H74" i="56" s="1"/>
  <c r="K73" i="56"/>
  <c r="J73" i="56"/>
  <c r="I73" i="56"/>
  <c r="J72" i="56"/>
  <c r="G72" i="56"/>
  <c r="H72" i="56" s="1"/>
  <c r="K71" i="56"/>
  <c r="J71" i="56"/>
  <c r="I71" i="56"/>
  <c r="J70" i="56"/>
  <c r="K69" i="56"/>
  <c r="J69" i="56"/>
  <c r="I69" i="56"/>
  <c r="J68" i="56"/>
  <c r="G68" i="56"/>
  <c r="H68" i="56" s="1"/>
  <c r="K67" i="56"/>
  <c r="J67" i="56"/>
  <c r="J66" i="56"/>
  <c r="G66" i="56"/>
  <c r="H66" i="56" s="1"/>
  <c r="K65" i="56"/>
  <c r="I65" i="56"/>
  <c r="G65" i="56"/>
  <c r="H65" i="56" s="1"/>
  <c r="J64" i="56"/>
  <c r="G64" i="56"/>
  <c r="H64" i="56" s="1"/>
  <c r="I63" i="56"/>
  <c r="J62" i="56"/>
  <c r="G62" i="56"/>
  <c r="H62" i="56" s="1"/>
  <c r="I61" i="56"/>
  <c r="G61" i="56"/>
  <c r="H61" i="56" s="1"/>
  <c r="J60" i="56"/>
  <c r="G60" i="56"/>
  <c r="H60" i="56" s="1"/>
  <c r="I59" i="56"/>
  <c r="G59" i="56"/>
  <c r="H59" i="56" s="1"/>
  <c r="J58" i="56"/>
  <c r="G58" i="56"/>
  <c r="H58" i="56" s="1"/>
  <c r="K57" i="56"/>
  <c r="J57" i="56"/>
  <c r="I57" i="56"/>
  <c r="J56" i="56"/>
  <c r="G56" i="56"/>
  <c r="H56" i="56" s="1"/>
  <c r="K55" i="56"/>
  <c r="J55" i="56"/>
  <c r="I55" i="56"/>
  <c r="G55" i="56"/>
  <c r="H55" i="56" s="1"/>
  <c r="G54" i="56"/>
  <c r="H54" i="56" s="1"/>
  <c r="J54" i="56"/>
  <c r="J53" i="56"/>
  <c r="K53" i="56"/>
  <c r="J52" i="56"/>
  <c r="K51" i="56"/>
  <c r="J51" i="56"/>
  <c r="I51" i="56"/>
  <c r="J50" i="56"/>
  <c r="G50" i="56"/>
  <c r="H50" i="56" s="1"/>
  <c r="I49" i="56"/>
  <c r="J47" i="56"/>
  <c r="I47" i="56"/>
  <c r="J46" i="56"/>
  <c r="K45" i="56"/>
  <c r="I45" i="56"/>
  <c r="G45" i="56"/>
  <c r="H45" i="56" s="1"/>
  <c r="J44" i="56"/>
  <c r="J43" i="56"/>
  <c r="I43" i="56"/>
  <c r="G43" i="56"/>
  <c r="H43" i="56" s="1"/>
  <c r="J42" i="56"/>
  <c r="G42" i="56"/>
  <c r="H42" i="56" s="1"/>
  <c r="K41" i="56"/>
  <c r="J41" i="56"/>
  <c r="I41" i="56"/>
  <c r="J40" i="56"/>
  <c r="G40" i="56"/>
  <c r="H40" i="56" s="1"/>
  <c r="K39" i="56"/>
  <c r="J39" i="56"/>
  <c r="I39" i="56"/>
  <c r="G39" i="56"/>
  <c r="H39" i="56" s="1"/>
  <c r="J38" i="56"/>
  <c r="G38" i="56"/>
  <c r="H38" i="56" s="1"/>
  <c r="K37" i="56"/>
  <c r="J37" i="56"/>
  <c r="G37" i="56"/>
  <c r="H37" i="56" s="1"/>
  <c r="J36" i="56"/>
  <c r="G36" i="56"/>
  <c r="H36" i="56" s="1"/>
  <c r="K35" i="56"/>
  <c r="I35" i="56"/>
  <c r="J34" i="56"/>
  <c r="G34" i="56"/>
  <c r="H34" i="56" s="1"/>
  <c r="I33" i="56"/>
  <c r="G32" i="56"/>
  <c r="H32" i="56" s="1"/>
  <c r="I31" i="56"/>
  <c r="J30" i="56"/>
  <c r="G30" i="56"/>
  <c r="H30" i="56" s="1"/>
  <c r="I29" i="56"/>
  <c r="G28" i="56"/>
  <c r="H28" i="56" s="1"/>
  <c r="I27" i="56"/>
  <c r="J26" i="56"/>
  <c r="G26" i="56"/>
  <c r="H26" i="56" s="1"/>
  <c r="R25" i="56"/>
  <c r="R26" i="56" s="1"/>
  <c r="I25" i="56"/>
  <c r="S25" i="56"/>
  <c r="D16" i="56"/>
  <c r="N34" i="56" s="1"/>
  <c r="J220" i="53"/>
  <c r="J221" i="53"/>
  <c r="J219" i="53"/>
  <c r="G218" i="53"/>
  <c r="H218" i="53" s="1"/>
  <c r="J217" i="53"/>
  <c r="I216" i="53"/>
  <c r="G216" i="53"/>
  <c r="H216" i="53" s="1"/>
  <c r="J215" i="53"/>
  <c r="I214" i="53"/>
  <c r="J214" i="53"/>
  <c r="G213" i="53"/>
  <c r="H213" i="53" s="1"/>
  <c r="J212" i="53"/>
  <c r="J211" i="53"/>
  <c r="I209" i="53"/>
  <c r="J206" i="53"/>
  <c r="G206" i="53"/>
  <c r="H206" i="53" s="1"/>
  <c r="I204" i="53"/>
  <c r="J204" i="53"/>
  <c r="I203" i="53"/>
  <c r="J202" i="53"/>
  <c r="K200" i="53"/>
  <c r="J199" i="53"/>
  <c r="I199" i="53"/>
  <c r="G199" i="53"/>
  <c r="H199" i="53" s="1"/>
  <c r="J198" i="53"/>
  <c r="K198" i="53"/>
  <c r="J197" i="53"/>
  <c r="I194" i="53"/>
  <c r="K194" i="53"/>
  <c r="J194" i="53"/>
  <c r="G193" i="53"/>
  <c r="H193" i="53" s="1"/>
  <c r="I192" i="53"/>
  <c r="K192" i="53"/>
  <c r="K190" i="53"/>
  <c r="J190" i="53"/>
  <c r="K188" i="53"/>
  <c r="J188" i="53"/>
  <c r="J187" i="53"/>
  <c r="J186" i="53"/>
  <c r="J184" i="53"/>
  <c r="K184" i="53"/>
  <c r="J183" i="53"/>
  <c r="K182" i="53"/>
  <c r="I182" i="53"/>
  <c r="J181" i="53"/>
  <c r="K179" i="53"/>
  <c r="J179" i="53"/>
  <c r="K175" i="53"/>
  <c r="J175" i="53"/>
  <c r="G173" i="53"/>
  <c r="H173" i="53" s="1"/>
  <c r="K171" i="53"/>
  <c r="G171" i="53"/>
  <c r="H171" i="53" s="1"/>
  <c r="K169" i="53"/>
  <c r="J169" i="53"/>
  <c r="K167" i="53"/>
  <c r="J166" i="53"/>
  <c r="K165" i="53"/>
  <c r="J165" i="53"/>
  <c r="I164" i="53"/>
  <c r="J164" i="53"/>
  <c r="I163" i="53"/>
  <c r="I162" i="53"/>
  <c r="K161" i="53"/>
  <c r="J158" i="53"/>
  <c r="I157" i="53"/>
  <c r="K156" i="53"/>
  <c r="G154" i="53"/>
  <c r="H154" i="53" s="1"/>
  <c r="K152" i="53"/>
  <c r="J152" i="53"/>
  <c r="G150" i="53"/>
  <c r="H150" i="53" s="1"/>
  <c r="J146" i="53"/>
  <c r="K146" i="53"/>
  <c r="J144" i="53"/>
  <c r="J142" i="53"/>
  <c r="K142" i="53"/>
  <c r="J140" i="53"/>
  <c r="K140" i="53"/>
  <c r="G138" i="53"/>
  <c r="H138" i="53" s="1"/>
  <c r="K136" i="53"/>
  <c r="J136" i="53"/>
  <c r="K135" i="53"/>
  <c r="J135" i="53"/>
  <c r="J134" i="53"/>
  <c r="K132" i="53"/>
  <c r="I132" i="53"/>
  <c r="J132" i="53"/>
  <c r="J131" i="53"/>
  <c r="J130" i="53"/>
  <c r="K130" i="53"/>
  <c r="J129" i="53"/>
  <c r="K128" i="53"/>
  <c r="I128" i="53"/>
  <c r="K126" i="53"/>
  <c r="J126" i="53"/>
  <c r="K125" i="53"/>
  <c r="G125" i="53"/>
  <c r="H125" i="53" s="1"/>
  <c r="I125" i="53"/>
  <c r="J125" i="53"/>
  <c r="J124" i="53"/>
  <c r="K123" i="53"/>
  <c r="G122" i="53"/>
  <c r="H122" i="53" s="1"/>
  <c r="J122" i="53"/>
  <c r="I121" i="53"/>
  <c r="J121" i="53"/>
  <c r="J120" i="53"/>
  <c r="K119" i="53"/>
  <c r="J119" i="53"/>
  <c r="J118" i="53"/>
  <c r="I117" i="53"/>
  <c r="J117" i="53"/>
  <c r="J116" i="53"/>
  <c r="I115" i="53"/>
  <c r="K115" i="53"/>
  <c r="J115" i="53"/>
  <c r="I114" i="53"/>
  <c r="J114" i="53"/>
  <c r="J113" i="53"/>
  <c r="K113" i="53"/>
  <c r="G112" i="53"/>
  <c r="H112" i="53" s="1"/>
  <c r="J112" i="53"/>
  <c r="K111" i="53"/>
  <c r="J111" i="53"/>
  <c r="J110" i="53"/>
  <c r="K109" i="53"/>
  <c r="J109" i="53"/>
  <c r="I108" i="53"/>
  <c r="J108" i="53"/>
  <c r="I107" i="53"/>
  <c r="J107" i="53"/>
  <c r="J106" i="53"/>
  <c r="G105" i="53"/>
  <c r="H105" i="53" s="1"/>
  <c r="K105" i="53"/>
  <c r="J105" i="53"/>
  <c r="I104" i="53"/>
  <c r="J104" i="53"/>
  <c r="I103" i="53"/>
  <c r="K103" i="53"/>
  <c r="J103" i="53"/>
  <c r="J102" i="53"/>
  <c r="I101" i="53"/>
  <c r="J101" i="53"/>
  <c r="I99" i="53"/>
  <c r="G99" i="53"/>
  <c r="H99" i="53" s="1"/>
  <c r="J98" i="53"/>
  <c r="J97" i="53"/>
  <c r="G97" i="53"/>
  <c r="H97" i="53" s="1"/>
  <c r="K96" i="53"/>
  <c r="J96" i="53"/>
  <c r="I95" i="53"/>
  <c r="J95" i="53"/>
  <c r="J94" i="53"/>
  <c r="G93" i="53"/>
  <c r="H93" i="53" s="1"/>
  <c r="I93" i="53"/>
  <c r="J93" i="53"/>
  <c r="K92" i="53"/>
  <c r="J92" i="53"/>
  <c r="I91" i="53"/>
  <c r="J91" i="53"/>
  <c r="J90" i="53"/>
  <c r="I89" i="53"/>
  <c r="J89" i="53"/>
  <c r="J88" i="53"/>
  <c r="G87" i="53"/>
  <c r="H87" i="53" s="1"/>
  <c r="I87" i="53"/>
  <c r="J87" i="53"/>
  <c r="I86" i="53"/>
  <c r="J86" i="53"/>
  <c r="I85" i="53"/>
  <c r="J85" i="53"/>
  <c r="J84" i="53"/>
  <c r="I83" i="53"/>
  <c r="J83" i="53"/>
  <c r="K82" i="53"/>
  <c r="G82" i="53"/>
  <c r="H82" i="53" s="1"/>
  <c r="I81" i="53"/>
  <c r="J81" i="53"/>
  <c r="K80" i="53"/>
  <c r="J79" i="53"/>
  <c r="G79" i="53"/>
  <c r="H79" i="53" s="1"/>
  <c r="J78" i="53"/>
  <c r="J77" i="53"/>
  <c r="J76" i="53"/>
  <c r="K76" i="53"/>
  <c r="G75" i="53"/>
  <c r="H75" i="53" s="1"/>
  <c r="I75" i="53"/>
  <c r="J75" i="53"/>
  <c r="J74" i="53"/>
  <c r="I73" i="53"/>
  <c r="J73" i="53"/>
  <c r="I72" i="53"/>
  <c r="G72" i="53"/>
  <c r="H72" i="53" s="1"/>
  <c r="I71" i="53"/>
  <c r="J71" i="53"/>
  <c r="G70" i="53"/>
  <c r="H70" i="53" s="1"/>
  <c r="J69" i="53"/>
  <c r="I69" i="53"/>
  <c r="G69" i="53"/>
  <c r="H69" i="53" s="1"/>
  <c r="J68" i="53"/>
  <c r="K68" i="53"/>
  <c r="J66" i="53"/>
  <c r="I65" i="53"/>
  <c r="J65" i="53"/>
  <c r="K64" i="53"/>
  <c r="J64" i="53"/>
  <c r="G63" i="53"/>
  <c r="H63" i="53" s="1"/>
  <c r="I63" i="53"/>
  <c r="J63" i="53"/>
  <c r="J62" i="53"/>
  <c r="I61" i="53"/>
  <c r="G61" i="53"/>
  <c r="H61" i="53" s="1"/>
  <c r="J60" i="53"/>
  <c r="G59" i="53"/>
  <c r="H59" i="53" s="1"/>
  <c r="I59" i="53"/>
  <c r="J59" i="53"/>
  <c r="J58" i="53"/>
  <c r="I57" i="53"/>
  <c r="J57" i="53"/>
  <c r="J56" i="53"/>
  <c r="I55" i="53"/>
  <c r="J55" i="53"/>
  <c r="K54" i="53"/>
  <c r="I54" i="53"/>
  <c r="J54" i="53"/>
  <c r="G53" i="53"/>
  <c r="H53" i="53" s="1"/>
  <c r="I53" i="53"/>
  <c r="J53" i="53"/>
  <c r="J52" i="53"/>
  <c r="J51" i="53"/>
  <c r="J50" i="53"/>
  <c r="J49" i="53"/>
  <c r="G49" i="53"/>
  <c r="H49" i="53" s="1"/>
  <c r="J48" i="53"/>
  <c r="J47" i="53"/>
  <c r="K46" i="53"/>
  <c r="J46" i="53"/>
  <c r="I45" i="53"/>
  <c r="J45" i="53"/>
  <c r="J44" i="53"/>
  <c r="I43" i="53"/>
  <c r="G43" i="53"/>
  <c r="H43" i="53" s="1"/>
  <c r="I42" i="53"/>
  <c r="J42" i="53"/>
  <c r="J41" i="53"/>
  <c r="I40" i="53"/>
  <c r="J40" i="53"/>
  <c r="I39" i="53"/>
  <c r="J39" i="53"/>
  <c r="K38" i="53"/>
  <c r="J38" i="53"/>
  <c r="J37" i="53"/>
  <c r="I36" i="53"/>
  <c r="J36" i="53"/>
  <c r="I35" i="53"/>
  <c r="J35" i="53"/>
  <c r="K34" i="53"/>
  <c r="J34" i="53"/>
  <c r="J33" i="53"/>
  <c r="I32" i="53"/>
  <c r="J32" i="53"/>
  <c r="I31" i="53"/>
  <c r="J31" i="53"/>
  <c r="K30" i="53"/>
  <c r="I30" i="53"/>
  <c r="J30" i="53"/>
  <c r="I29" i="53"/>
  <c r="J29" i="53"/>
  <c r="K28" i="53"/>
  <c r="J28" i="53"/>
  <c r="J27" i="53"/>
  <c r="J26" i="53"/>
  <c r="Q25" i="53"/>
  <c r="Q26" i="53" s="1"/>
  <c r="Q27" i="53" s="1"/>
  <c r="Q28" i="53" s="1"/>
  <c r="I25" i="53"/>
  <c r="S25" i="53"/>
  <c r="J25" i="53"/>
  <c r="J230" i="51"/>
  <c r="J229" i="51"/>
  <c r="K228" i="51"/>
  <c r="J227" i="51"/>
  <c r="J226" i="51"/>
  <c r="K226" i="51"/>
  <c r="J225" i="51"/>
  <c r="J223" i="51"/>
  <c r="J222" i="51"/>
  <c r="K222" i="51"/>
  <c r="J221" i="51"/>
  <c r="G221" i="51"/>
  <c r="H221" i="51" s="1"/>
  <c r="J219" i="51"/>
  <c r="G217" i="51"/>
  <c r="H217" i="51" s="1"/>
  <c r="I217" i="51"/>
  <c r="J217" i="51"/>
  <c r="J215" i="51"/>
  <c r="J213" i="51"/>
  <c r="J211" i="51"/>
  <c r="I209" i="51"/>
  <c r="J209" i="51"/>
  <c r="J207" i="51"/>
  <c r="J206" i="51"/>
  <c r="K206" i="51"/>
  <c r="J205" i="51"/>
  <c r="I202" i="51"/>
  <c r="I200" i="51"/>
  <c r="I198" i="51"/>
  <c r="J197" i="51"/>
  <c r="I196" i="51"/>
  <c r="J195" i="51"/>
  <c r="I194" i="51"/>
  <c r="K194" i="51"/>
  <c r="J194" i="51"/>
  <c r="J192" i="51"/>
  <c r="J191" i="51"/>
  <c r="K190" i="51"/>
  <c r="J190" i="51"/>
  <c r="J189" i="51"/>
  <c r="J187" i="51"/>
  <c r="G187" i="51"/>
  <c r="H187" i="51" s="1"/>
  <c r="J186" i="51"/>
  <c r="K186" i="51"/>
  <c r="J185" i="51"/>
  <c r="J183" i="51"/>
  <c r="K183" i="51"/>
  <c r="K182" i="51"/>
  <c r="J181" i="51"/>
  <c r="K181" i="51"/>
  <c r="G181" i="51"/>
  <c r="H181" i="51" s="1"/>
  <c r="I180" i="51"/>
  <c r="I177" i="51"/>
  <c r="G177" i="51"/>
  <c r="H177" i="51" s="1"/>
  <c r="J175" i="51"/>
  <c r="I174" i="51"/>
  <c r="I173" i="51"/>
  <c r="K173" i="51"/>
  <c r="K172" i="51"/>
  <c r="J172" i="51"/>
  <c r="I171" i="51"/>
  <c r="K171" i="51"/>
  <c r="J171" i="51"/>
  <c r="J170" i="51"/>
  <c r="J169" i="51"/>
  <c r="G169" i="51"/>
  <c r="H169" i="51" s="1"/>
  <c r="K169" i="51"/>
  <c r="J168" i="51"/>
  <c r="K167" i="51"/>
  <c r="J167" i="51"/>
  <c r="J166" i="51"/>
  <c r="G165" i="51"/>
  <c r="H165" i="51" s="1"/>
  <c r="K165" i="51"/>
  <c r="J165" i="51"/>
  <c r="I164" i="51"/>
  <c r="I163" i="51"/>
  <c r="K163" i="51"/>
  <c r="J163" i="51"/>
  <c r="J162" i="51"/>
  <c r="I160" i="51"/>
  <c r="J160" i="51"/>
  <c r="J159" i="51"/>
  <c r="K159" i="51"/>
  <c r="J158" i="51"/>
  <c r="G156" i="51"/>
  <c r="H156" i="51" s="1"/>
  <c r="J156" i="51"/>
  <c r="J155" i="51"/>
  <c r="K155" i="51"/>
  <c r="J154" i="51"/>
  <c r="I153" i="51"/>
  <c r="G153" i="51"/>
  <c r="H153" i="51" s="1"/>
  <c r="J152" i="51"/>
  <c r="I152" i="51"/>
  <c r="J151" i="51"/>
  <c r="K151" i="51"/>
  <c r="J150" i="51"/>
  <c r="K149" i="51"/>
  <c r="G148" i="51"/>
  <c r="H148" i="51" s="1"/>
  <c r="J148" i="51"/>
  <c r="J147" i="51"/>
  <c r="I146" i="51"/>
  <c r="J146" i="51"/>
  <c r="J145" i="51"/>
  <c r="I144" i="51"/>
  <c r="J144" i="51"/>
  <c r="I142" i="51"/>
  <c r="G142" i="51"/>
  <c r="H142" i="51" s="1"/>
  <c r="J142" i="51"/>
  <c r="J140" i="51"/>
  <c r="J139" i="51"/>
  <c r="G138" i="51"/>
  <c r="H138" i="51" s="1"/>
  <c r="J136" i="51"/>
  <c r="J135" i="51"/>
  <c r="I132" i="51"/>
  <c r="G132" i="51"/>
  <c r="H132" i="51" s="1"/>
  <c r="I128" i="51"/>
  <c r="I120" i="51"/>
  <c r="I118" i="51"/>
  <c r="I116" i="51"/>
  <c r="I114" i="51"/>
  <c r="J113" i="51"/>
  <c r="I112" i="51"/>
  <c r="G112" i="51"/>
  <c r="H112" i="51" s="1"/>
  <c r="J111" i="51"/>
  <c r="J110" i="51"/>
  <c r="J109" i="51"/>
  <c r="I108" i="51"/>
  <c r="I104" i="51"/>
  <c r="K104" i="51"/>
  <c r="J103" i="51"/>
  <c r="G102" i="51"/>
  <c r="H102" i="51" s="1"/>
  <c r="J101" i="51"/>
  <c r="K100" i="51"/>
  <c r="J100" i="51"/>
  <c r="I99" i="51"/>
  <c r="J99" i="51"/>
  <c r="K98" i="51"/>
  <c r="J97" i="51"/>
  <c r="K96" i="51"/>
  <c r="J96" i="51"/>
  <c r="J95" i="51"/>
  <c r="G94" i="51"/>
  <c r="H94" i="51" s="1"/>
  <c r="J93" i="51"/>
  <c r="I92" i="51"/>
  <c r="G92" i="51"/>
  <c r="H92" i="51" s="1"/>
  <c r="I91" i="51"/>
  <c r="J91" i="51"/>
  <c r="K90" i="51"/>
  <c r="J90" i="51"/>
  <c r="J89" i="51"/>
  <c r="J88" i="51"/>
  <c r="I87" i="51"/>
  <c r="J87" i="51"/>
  <c r="K86" i="51"/>
  <c r="G86" i="51"/>
  <c r="H86" i="51" s="1"/>
  <c r="J85" i="51"/>
  <c r="I84" i="51"/>
  <c r="K84" i="51"/>
  <c r="J83" i="51"/>
  <c r="K82" i="51"/>
  <c r="J82" i="51"/>
  <c r="J81" i="51"/>
  <c r="K80" i="51"/>
  <c r="J79" i="51"/>
  <c r="K78" i="51"/>
  <c r="J78" i="51"/>
  <c r="J77" i="51"/>
  <c r="K76" i="51"/>
  <c r="I76" i="51"/>
  <c r="G76" i="51"/>
  <c r="H76" i="51" s="1"/>
  <c r="J75" i="51"/>
  <c r="J74" i="51"/>
  <c r="K74" i="51"/>
  <c r="J73" i="51"/>
  <c r="K72" i="51"/>
  <c r="J72" i="51"/>
  <c r="I71" i="51"/>
  <c r="J71" i="51"/>
  <c r="I70" i="51"/>
  <c r="G70" i="51"/>
  <c r="H70" i="51" s="1"/>
  <c r="J69" i="51"/>
  <c r="J68" i="51"/>
  <c r="G67" i="51"/>
  <c r="H67" i="51" s="1"/>
  <c r="K66" i="51"/>
  <c r="J66" i="51"/>
  <c r="J65" i="51"/>
  <c r="G64" i="51"/>
  <c r="H64" i="51" s="1"/>
  <c r="I63" i="51"/>
  <c r="J63" i="51"/>
  <c r="K62" i="51"/>
  <c r="J62" i="51"/>
  <c r="J61" i="51"/>
  <c r="G60" i="51"/>
  <c r="H60" i="51" s="1"/>
  <c r="I60" i="51"/>
  <c r="J60" i="51"/>
  <c r="J59" i="51"/>
  <c r="K58" i="51"/>
  <c r="J58" i="51"/>
  <c r="J57" i="51"/>
  <c r="K56" i="51"/>
  <c r="J56" i="51"/>
  <c r="J55" i="51"/>
  <c r="G54" i="51"/>
  <c r="H54" i="51" s="1"/>
  <c r="G53" i="51"/>
  <c r="H53" i="51" s="1"/>
  <c r="K52" i="51"/>
  <c r="G52" i="51"/>
  <c r="H52" i="51" s="1"/>
  <c r="K51" i="51"/>
  <c r="G51" i="51"/>
  <c r="H51" i="51" s="1"/>
  <c r="K50" i="51"/>
  <c r="G50" i="51"/>
  <c r="H50" i="51" s="1"/>
  <c r="J49" i="51"/>
  <c r="K49" i="51"/>
  <c r="G49" i="51"/>
  <c r="H49" i="51" s="1"/>
  <c r="I48" i="51"/>
  <c r="G48" i="51"/>
  <c r="H48" i="51" s="1"/>
  <c r="K47" i="51"/>
  <c r="J47" i="51"/>
  <c r="G46" i="51"/>
  <c r="H46" i="51" s="1"/>
  <c r="J45" i="51"/>
  <c r="K44" i="51"/>
  <c r="J43" i="51"/>
  <c r="J41" i="51"/>
  <c r="G39" i="51"/>
  <c r="H39" i="51" s="1"/>
  <c r="J37" i="51"/>
  <c r="G35" i="51"/>
  <c r="H35" i="51" s="1"/>
  <c r="G33" i="51"/>
  <c r="H33" i="51" s="1"/>
  <c r="K32" i="51"/>
  <c r="J31" i="51"/>
  <c r="K29" i="51"/>
  <c r="J29" i="51"/>
  <c r="G27" i="51"/>
  <c r="H27" i="51" s="1"/>
  <c r="K27" i="51"/>
  <c r="J27" i="51"/>
  <c r="K26" i="51"/>
  <c r="G26" i="51"/>
  <c r="H26" i="51" s="1"/>
  <c r="S25" i="51"/>
  <c r="R25" i="51"/>
  <c r="G25" i="51"/>
  <c r="H25" i="51" s="1"/>
  <c r="I230" i="49"/>
  <c r="J231" i="49"/>
  <c r="G230" i="49"/>
  <c r="H230" i="49" s="1"/>
  <c r="I229" i="49"/>
  <c r="J229" i="49"/>
  <c r="I228" i="49"/>
  <c r="J227" i="49"/>
  <c r="I226" i="49"/>
  <c r="G226" i="49"/>
  <c r="H226" i="49" s="1"/>
  <c r="J225" i="49"/>
  <c r="K224" i="49"/>
  <c r="J224" i="49"/>
  <c r="J223" i="49"/>
  <c r="I223" i="49"/>
  <c r="I222" i="49"/>
  <c r="J221" i="49"/>
  <c r="G221" i="49"/>
  <c r="H221" i="49" s="1"/>
  <c r="G220" i="49"/>
  <c r="H220" i="49" s="1"/>
  <c r="J219" i="49"/>
  <c r="I217" i="49"/>
  <c r="J217" i="49"/>
  <c r="J215" i="49"/>
  <c r="G215" i="49"/>
  <c r="H215" i="49" s="1"/>
  <c r="I215" i="49"/>
  <c r="G214" i="49"/>
  <c r="H214" i="49" s="1"/>
  <c r="I213" i="49"/>
  <c r="J213" i="49"/>
  <c r="I211" i="49"/>
  <c r="J211" i="49"/>
  <c r="G210" i="49"/>
  <c r="H210" i="49" s="1"/>
  <c r="J209" i="49"/>
  <c r="J207" i="49"/>
  <c r="J206" i="49"/>
  <c r="K206" i="49"/>
  <c r="I205" i="49"/>
  <c r="J205" i="49"/>
  <c r="I204" i="49"/>
  <c r="I203" i="49"/>
  <c r="K203" i="49"/>
  <c r="J203" i="49"/>
  <c r="K201" i="49"/>
  <c r="I201" i="49"/>
  <c r="J201" i="49"/>
  <c r="G200" i="49"/>
  <c r="H200" i="49" s="1"/>
  <c r="K199" i="49"/>
  <c r="J199" i="49"/>
  <c r="G198" i="49"/>
  <c r="H198" i="49" s="1"/>
  <c r="K197" i="49"/>
  <c r="J197" i="49"/>
  <c r="J196" i="49"/>
  <c r="K195" i="49"/>
  <c r="J195" i="49"/>
  <c r="J193" i="49"/>
  <c r="I193" i="49"/>
  <c r="K193" i="49"/>
  <c r="G192" i="49"/>
  <c r="H192" i="49" s="1"/>
  <c r="I191" i="49"/>
  <c r="K191" i="49"/>
  <c r="J191" i="49"/>
  <c r="I189" i="49"/>
  <c r="K189" i="49"/>
  <c r="J189" i="49"/>
  <c r="I188" i="49"/>
  <c r="G188" i="49"/>
  <c r="H188" i="49" s="1"/>
  <c r="I187" i="49"/>
  <c r="J187" i="49"/>
  <c r="J186" i="49"/>
  <c r="G186" i="49"/>
  <c r="H186" i="49" s="1"/>
  <c r="J185" i="49"/>
  <c r="K185" i="49"/>
  <c r="G184" i="49"/>
  <c r="H184" i="49" s="1"/>
  <c r="J184" i="49"/>
  <c r="J183" i="49"/>
  <c r="I183" i="49"/>
  <c r="G183" i="49"/>
  <c r="H183" i="49" s="1"/>
  <c r="J182" i="49"/>
  <c r="G182" i="49"/>
  <c r="H182" i="49" s="1"/>
  <c r="I181" i="49"/>
  <c r="J181" i="49"/>
  <c r="G180" i="49"/>
  <c r="H180" i="49" s="1"/>
  <c r="J180" i="49"/>
  <c r="J179" i="49"/>
  <c r="I179" i="49"/>
  <c r="G179" i="49"/>
  <c r="H179" i="49" s="1"/>
  <c r="G178" i="49"/>
  <c r="H178" i="49" s="1"/>
  <c r="J178" i="49"/>
  <c r="I177" i="49"/>
  <c r="J177" i="49"/>
  <c r="K176" i="49"/>
  <c r="J176" i="49"/>
  <c r="J175" i="49"/>
  <c r="I175" i="49"/>
  <c r="G175" i="49"/>
  <c r="H175" i="49" s="1"/>
  <c r="J174" i="49"/>
  <c r="I173" i="49"/>
  <c r="J173" i="49"/>
  <c r="K172" i="49"/>
  <c r="J172" i="49"/>
  <c r="J171" i="49"/>
  <c r="J170" i="49"/>
  <c r="K170" i="49"/>
  <c r="K169" i="49"/>
  <c r="J169" i="49"/>
  <c r="K168" i="49"/>
  <c r="G168" i="49"/>
  <c r="H168" i="49" s="1"/>
  <c r="J167" i="49"/>
  <c r="G167" i="49"/>
  <c r="H167" i="49" s="1"/>
  <c r="G166" i="49"/>
  <c r="H166" i="49" s="1"/>
  <c r="K166" i="49"/>
  <c r="J166" i="49"/>
  <c r="K165" i="49"/>
  <c r="J165" i="49"/>
  <c r="K164" i="49"/>
  <c r="G164" i="49"/>
  <c r="H164" i="49" s="1"/>
  <c r="K162" i="49"/>
  <c r="J162" i="49"/>
  <c r="K161" i="49"/>
  <c r="J161" i="49"/>
  <c r="K160" i="49"/>
  <c r="G160" i="49"/>
  <c r="H160" i="49" s="1"/>
  <c r="K158" i="49"/>
  <c r="G158" i="49"/>
  <c r="H158" i="49" s="1"/>
  <c r="G157" i="49"/>
  <c r="H157" i="49" s="1"/>
  <c r="K157" i="49"/>
  <c r="J157" i="49"/>
  <c r="J156" i="49"/>
  <c r="K156" i="49"/>
  <c r="G156" i="49"/>
  <c r="H156" i="49" s="1"/>
  <c r="J155" i="49"/>
  <c r="K154" i="49"/>
  <c r="J154" i="49"/>
  <c r="K153" i="49"/>
  <c r="K152" i="49"/>
  <c r="G152" i="49"/>
  <c r="H152" i="49" s="1"/>
  <c r="G151" i="49"/>
  <c r="H151" i="49" s="1"/>
  <c r="K151" i="49"/>
  <c r="J151" i="49"/>
  <c r="J150" i="49"/>
  <c r="I150" i="49"/>
  <c r="G149" i="49"/>
  <c r="H149" i="49" s="1"/>
  <c r="K148" i="49"/>
  <c r="J148" i="49"/>
  <c r="J147" i="49"/>
  <c r="G147" i="49"/>
  <c r="H147" i="49" s="1"/>
  <c r="K146" i="49"/>
  <c r="J146" i="49"/>
  <c r="G145" i="49"/>
  <c r="H145" i="49" s="1"/>
  <c r="I144" i="49"/>
  <c r="G144" i="49"/>
  <c r="H144" i="49" s="1"/>
  <c r="K143" i="49"/>
  <c r="G143" i="49"/>
  <c r="H143" i="49" s="1"/>
  <c r="K141" i="49"/>
  <c r="G141" i="49"/>
  <c r="H141" i="49" s="1"/>
  <c r="G140" i="49"/>
  <c r="H140" i="49" s="1"/>
  <c r="K139" i="49"/>
  <c r="G139" i="49"/>
  <c r="H139" i="49" s="1"/>
  <c r="I138" i="49"/>
  <c r="J137" i="49"/>
  <c r="K137" i="49"/>
  <c r="G137" i="49"/>
  <c r="H137" i="49" s="1"/>
  <c r="J136" i="49"/>
  <c r="K135" i="49"/>
  <c r="G135" i="49"/>
  <c r="H135" i="49" s="1"/>
  <c r="K133" i="49"/>
  <c r="J132" i="49"/>
  <c r="K131" i="49"/>
  <c r="G131" i="49"/>
  <c r="H131" i="49" s="1"/>
  <c r="J129" i="49"/>
  <c r="K129" i="49"/>
  <c r="G129" i="49"/>
  <c r="H129" i="49" s="1"/>
  <c r="J128" i="49"/>
  <c r="K127" i="49"/>
  <c r="G127" i="49"/>
  <c r="H127" i="49" s="1"/>
  <c r="K125" i="49"/>
  <c r="G125" i="49"/>
  <c r="H125" i="49" s="1"/>
  <c r="J124" i="49"/>
  <c r="K123" i="49"/>
  <c r="G123" i="49"/>
  <c r="H123" i="49" s="1"/>
  <c r="J121" i="49"/>
  <c r="K121" i="49"/>
  <c r="G121" i="49"/>
  <c r="H121" i="49" s="1"/>
  <c r="J120" i="49"/>
  <c r="K119" i="49"/>
  <c r="G119" i="49"/>
  <c r="H119" i="49" s="1"/>
  <c r="K117" i="49"/>
  <c r="G117" i="49"/>
  <c r="H117" i="49" s="1"/>
  <c r="J116" i="49"/>
  <c r="K115" i="49"/>
  <c r="J115" i="49"/>
  <c r="J113" i="49"/>
  <c r="K113" i="49"/>
  <c r="G113" i="49"/>
  <c r="H113" i="49" s="1"/>
  <c r="J112" i="49"/>
  <c r="K111" i="49"/>
  <c r="J111" i="49"/>
  <c r="G110" i="49"/>
  <c r="H110" i="49" s="1"/>
  <c r="K109" i="49"/>
  <c r="J109" i="49"/>
  <c r="I108" i="49"/>
  <c r="K108" i="49"/>
  <c r="K107" i="49"/>
  <c r="J107" i="49"/>
  <c r="I106" i="49"/>
  <c r="K105" i="49"/>
  <c r="J105" i="49"/>
  <c r="I104" i="49"/>
  <c r="K103" i="49"/>
  <c r="G103" i="49"/>
  <c r="H103" i="49" s="1"/>
  <c r="I102" i="49"/>
  <c r="K102" i="49"/>
  <c r="K101" i="49"/>
  <c r="J101" i="49"/>
  <c r="I100" i="49"/>
  <c r="K100" i="49"/>
  <c r="K99" i="49"/>
  <c r="I98" i="49"/>
  <c r="J98" i="49"/>
  <c r="K97" i="49"/>
  <c r="J97" i="49"/>
  <c r="K95" i="49"/>
  <c r="K94" i="49"/>
  <c r="J94" i="49"/>
  <c r="J93" i="49"/>
  <c r="G92" i="49"/>
  <c r="H92" i="49" s="1"/>
  <c r="I89" i="49"/>
  <c r="J88" i="49"/>
  <c r="I87" i="49"/>
  <c r="G84" i="49"/>
  <c r="H84" i="49" s="1"/>
  <c r="I83" i="49"/>
  <c r="G82" i="49"/>
  <c r="H82" i="49" s="1"/>
  <c r="G80" i="49"/>
  <c r="H80" i="49" s="1"/>
  <c r="I79" i="49"/>
  <c r="J78" i="49"/>
  <c r="G78" i="49"/>
  <c r="H78" i="49" s="1"/>
  <c r="J76" i="49"/>
  <c r="I75" i="49"/>
  <c r="J74" i="49"/>
  <c r="G74" i="49"/>
  <c r="H74" i="49" s="1"/>
  <c r="I73" i="49"/>
  <c r="G72" i="49"/>
  <c r="H72" i="49" s="1"/>
  <c r="G70" i="49"/>
  <c r="H70" i="49" s="1"/>
  <c r="I69" i="49"/>
  <c r="J69" i="49"/>
  <c r="J68" i="49"/>
  <c r="I67" i="49"/>
  <c r="G67" i="49"/>
  <c r="H67" i="49" s="1"/>
  <c r="G66" i="49"/>
  <c r="H66" i="49" s="1"/>
  <c r="I65" i="49"/>
  <c r="J64" i="49"/>
  <c r="G62" i="49"/>
  <c r="H62" i="49" s="1"/>
  <c r="I61" i="49"/>
  <c r="G61" i="49"/>
  <c r="H61" i="49" s="1"/>
  <c r="K60" i="49"/>
  <c r="J60" i="49"/>
  <c r="J59" i="49"/>
  <c r="J58" i="49"/>
  <c r="I58" i="49"/>
  <c r="I57" i="49"/>
  <c r="G57" i="49"/>
  <c r="H57" i="49" s="1"/>
  <c r="J56" i="49"/>
  <c r="J55" i="49"/>
  <c r="J54" i="49"/>
  <c r="I54" i="49"/>
  <c r="I53" i="49"/>
  <c r="G53" i="49"/>
  <c r="H53" i="49" s="1"/>
  <c r="J52" i="49"/>
  <c r="J51" i="49"/>
  <c r="J50" i="49"/>
  <c r="I50" i="49"/>
  <c r="I49" i="49"/>
  <c r="G49" i="49"/>
  <c r="H49" i="49" s="1"/>
  <c r="J48" i="49"/>
  <c r="J46" i="49"/>
  <c r="G45" i="49"/>
  <c r="H45" i="49" s="1"/>
  <c r="J44" i="49"/>
  <c r="G43" i="49"/>
  <c r="H43" i="49" s="1"/>
  <c r="I42" i="49"/>
  <c r="J42" i="49"/>
  <c r="J40" i="49"/>
  <c r="G39" i="49"/>
  <c r="H39" i="49" s="1"/>
  <c r="J38" i="49"/>
  <c r="G37" i="49"/>
  <c r="H37" i="49" s="1"/>
  <c r="I36" i="49"/>
  <c r="J36" i="49"/>
  <c r="J34" i="49"/>
  <c r="G33" i="49"/>
  <c r="H33" i="49" s="1"/>
  <c r="J32" i="49"/>
  <c r="J31" i="49"/>
  <c r="I30" i="49"/>
  <c r="J30" i="49"/>
  <c r="G29" i="49"/>
  <c r="H29" i="49" s="1"/>
  <c r="J28" i="49"/>
  <c r="I26" i="49"/>
  <c r="J26" i="49"/>
  <c r="S25" i="49"/>
  <c r="E152" i="92" l="1"/>
  <c r="F152" i="92" s="1"/>
  <c r="D152" i="92"/>
  <c r="A154" i="92"/>
  <c r="C153" i="92"/>
  <c r="K151" i="92"/>
  <c r="G151" i="92"/>
  <c r="H150" i="92"/>
  <c r="L150" i="92" s="1"/>
  <c r="I150" i="92"/>
  <c r="M150" i="92" s="1"/>
  <c r="F154" i="87"/>
  <c r="B155" i="87"/>
  <c r="C154" i="87"/>
  <c r="K153" i="87"/>
  <c r="H152" i="87"/>
  <c r="L152" i="87" s="1"/>
  <c r="I152" i="87"/>
  <c r="M152" i="87" s="1"/>
  <c r="R52" i="73"/>
  <c r="V51" i="73"/>
  <c r="B51" i="73" s="1"/>
  <c r="U33" i="73"/>
  <c r="Q34" i="73"/>
  <c r="W33" i="73"/>
  <c r="S34" i="73"/>
  <c r="N32" i="56"/>
  <c r="N28" i="56"/>
  <c r="G36" i="59"/>
  <c r="H36" i="59" s="1"/>
  <c r="G50" i="59"/>
  <c r="H50" i="59" s="1"/>
  <c r="G58" i="59"/>
  <c r="H58" i="59" s="1"/>
  <c r="G87" i="59"/>
  <c r="H87" i="59" s="1"/>
  <c r="G98" i="59"/>
  <c r="H98" i="59" s="1"/>
  <c r="I101" i="59"/>
  <c r="G108" i="59"/>
  <c r="H108" i="59" s="1"/>
  <c r="G111" i="59"/>
  <c r="H111" i="59" s="1"/>
  <c r="K128" i="59"/>
  <c r="I129" i="59"/>
  <c r="I159" i="59"/>
  <c r="I211" i="59"/>
  <c r="K87" i="59"/>
  <c r="K137" i="59"/>
  <c r="K149" i="59"/>
  <c r="I37" i="59"/>
  <c r="I41" i="59"/>
  <c r="J63" i="59"/>
  <c r="J71" i="59"/>
  <c r="J79" i="59"/>
  <c r="I111" i="59"/>
  <c r="K136" i="59"/>
  <c r="I137" i="59"/>
  <c r="G155" i="59"/>
  <c r="H155" i="59" s="1"/>
  <c r="I158" i="59"/>
  <c r="G191" i="59"/>
  <c r="H191" i="59" s="1"/>
  <c r="K194" i="59"/>
  <c r="I197" i="59"/>
  <c r="G200" i="59"/>
  <c r="H200" i="59" s="1"/>
  <c r="I213" i="59"/>
  <c r="J26" i="59"/>
  <c r="J34" i="59"/>
  <c r="J41" i="59"/>
  <c r="J47" i="59"/>
  <c r="J57" i="59"/>
  <c r="J95" i="59"/>
  <c r="I149" i="59"/>
  <c r="G161" i="59"/>
  <c r="H161" i="59" s="1"/>
  <c r="K164" i="59"/>
  <c r="I166" i="59"/>
  <c r="I178" i="59"/>
  <c r="I189" i="59"/>
  <c r="K120" i="59"/>
  <c r="K155" i="59"/>
  <c r="J53" i="59"/>
  <c r="J65" i="59"/>
  <c r="I67" i="59"/>
  <c r="J73" i="59"/>
  <c r="I75" i="59"/>
  <c r="J81" i="59"/>
  <c r="G94" i="59"/>
  <c r="H94" i="59" s="1"/>
  <c r="I97" i="59"/>
  <c r="G110" i="59"/>
  <c r="H110" i="59" s="1"/>
  <c r="G114" i="59"/>
  <c r="H114" i="59" s="1"/>
  <c r="K122" i="59"/>
  <c r="I128" i="59"/>
  <c r="G145" i="59"/>
  <c r="H145" i="59" s="1"/>
  <c r="J146" i="59"/>
  <c r="G193" i="59"/>
  <c r="H193" i="59" s="1"/>
  <c r="G194" i="59"/>
  <c r="H194" i="59" s="1"/>
  <c r="G199" i="59"/>
  <c r="H199" i="59" s="1"/>
  <c r="K203" i="59"/>
  <c r="J28" i="59"/>
  <c r="G32" i="59"/>
  <c r="H32" i="59" s="1"/>
  <c r="G51" i="59"/>
  <c r="H51" i="59" s="1"/>
  <c r="K53" i="59"/>
  <c r="I62" i="59"/>
  <c r="G69" i="59"/>
  <c r="H69" i="59" s="1"/>
  <c r="G77" i="59"/>
  <c r="H77" i="59" s="1"/>
  <c r="G83" i="59"/>
  <c r="H83" i="59" s="1"/>
  <c r="G109" i="59"/>
  <c r="H109" i="59" s="1"/>
  <c r="G113" i="59"/>
  <c r="H113" i="59" s="1"/>
  <c r="I136" i="59"/>
  <c r="K178" i="59"/>
  <c r="I180" i="59"/>
  <c r="I193" i="59"/>
  <c r="I194" i="59"/>
  <c r="I196" i="59"/>
  <c r="K197" i="59"/>
  <c r="I221" i="59"/>
  <c r="K195" i="59"/>
  <c r="G52" i="59"/>
  <c r="H52" i="59" s="1"/>
  <c r="G61" i="59"/>
  <c r="H61" i="59" s="1"/>
  <c r="J67" i="59"/>
  <c r="I69" i="59"/>
  <c r="J75" i="59"/>
  <c r="I77" i="59"/>
  <c r="I85" i="59"/>
  <c r="J91" i="59"/>
  <c r="K98" i="59"/>
  <c r="I103" i="59"/>
  <c r="I113" i="59"/>
  <c r="K121" i="59"/>
  <c r="I138" i="59"/>
  <c r="K140" i="59"/>
  <c r="I157" i="59"/>
  <c r="I170" i="59"/>
  <c r="G185" i="59"/>
  <c r="H185" i="59" s="1"/>
  <c r="G201" i="59"/>
  <c r="H201" i="59" s="1"/>
  <c r="G216" i="59"/>
  <c r="H216" i="59" s="1"/>
  <c r="K43" i="59"/>
  <c r="I43" i="59"/>
  <c r="I51" i="59"/>
  <c r="K51" i="59"/>
  <c r="J44" i="59"/>
  <c r="G44" i="59"/>
  <c r="H44" i="59" s="1"/>
  <c r="J56" i="59"/>
  <c r="G56" i="59"/>
  <c r="H56" i="59" s="1"/>
  <c r="I60" i="59"/>
  <c r="J40" i="59"/>
  <c r="G40" i="59"/>
  <c r="H40" i="59" s="1"/>
  <c r="K42" i="59"/>
  <c r="I42" i="59"/>
  <c r="J62" i="59"/>
  <c r="G62" i="59"/>
  <c r="H62" i="59" s="1"/>
  <c r="E16" i="59"/>
  <c r="O57" i="59" s="1"/>
  <c r="S25" i="59"/>
  <c r="G45" i="59"/>
  <c r="H45" i="59" s="1"/>
  <c r="K47" i="59"/>
  <c r="I47" i="59"/>
  <c r="J60" i="59"/>
  <c r="G60" i="59"/>
  <c r="H60" i="59" s="1"/>
  <c r="R26" i="59"/>
  <c r="K46" i="59"/>
  <c r="I46" i="59"/>
  <c r="K105" i="59"/>
  <c r="J105" i="59"/>
  <c r="G139" i="59"/>
  <c r="H139" i="59" s="1"/>
  <c r="J139" i="59"/>
  <c r="G25" i="59"/>
  <c r="H25" i="59" s="1"/>
  <c r="Q25" i="59"/>
  <c r="K26" i="59"/>
  <c r="G27" i="59"/>
  <c r="H27" i="59" s="1"/>
  <c r="K28" i="59"/>
  <c r="G29" i="59"/>
  <c r="H29" i="59" s="1"/>
  <c r="K30" i="59"/>
  <c r="G31" i="59"/>
  <c r="H31" i="59" s="1"/>
  <c r="K32" i="59"/>
  <c r="G33" i="59"/>
  <c r="H33" i="59" s="1"/>
  <c r="K34" i="59"/>
  <c r="G35" i="59"/>
  <c r="H35" i="59" s="1"/>
  <c r="K36" i="59"/>
  <c r="G43" i="59"/>
  <c r="H43" i="59" s="1"/>
  <c r="K44" i="59"/>
  <c r="G48" i="59"/>
  <c r="H48" i="59" s="1"/>
  <c r="K49" i="59"/>
  <c r="I57" i="59"/>
  <c r="I58" i="59"/>
  <c r="G99" i="59"/>
  <c r="H99" i="59" s="1"/>
  <c r="K103" i="59"/>
  <c r="G117" i="59"/>
  <c r="H117" i="59" s="1"/>
  <c r="J117" i="59"/>
  <c r="I127" i="59"/>
  <c r="I25" i="59"/>
  <c r="I27" i="59"/>
  <c r="I29" i="59"/>
  <c r="I31" i="59"/>
  <c r="I33" i="59"/>
  <c r="I35" i="59"/>
  <c r="O38" i="59"/>
  <c r="G39" i="59"/>
  <c r="H39" i="59" s="1"/>
  <c r="K40" i="59"/>
  <c r="J48" i="59"/>
  <c r="G59" i="59"/>
  <c r="H59" i="59" s="1"/>
  <c r="K61" i="59"/>
  <c r="K63" i="59"/>
  <c r="K65" i="59"/>
  <c r="K67" i="59"/>
  <c r="K69" i="59"/>
  <c r="K71" i="59"/>
  <c r="K73" i="59"/>
  <c r="K75" i="59"/>
  <c r="K77" i="59"/>
  <c r="K79" i="59"/>
  <c r="K81" i="59"/>
  <c r="K83" i="59"/>
  <c r="K85" i="59"/>
  <c r="G88" i="59"/>
  <c r="H88" i="59" s="1"/>
  <c r="G92" i="59"/>
  <c r="H92" i="59" s="1"/>
  <c r="G96" i="59"/>
  <c r="H96" i="59" s="1"/>
  <c r="G105" i="59"/>
  <c r="H105" i="59" s="1"/>
  <c r="G116" i="59"/>
  <c r="H116" i="59" s="1"/>
  <c r="J116" i="59"/>
  <c r="K126" i="59"/>
  <c r="I126" i="59"/>
  <c r="K134" i="59"/>
  <c r="I134" i="59"/>
  <c r="I135" i="59"/>
  <c r="I144" i="59"/>
  <c r="I209" i="59"/>
  <c r="C16" i="59"/>
  <c r="M25" i="59" s="1"/>
  <c r="J25" i="59"/>
  <c r="J27" i="59"/>
  <c r="J29" i="59"/>
  <c r="J31" i="59"/>
  <c r="J33" i="59"/>
  <c r="J35" i="59"/>
  <c r="G37" i="59"/>
  <c r="H37" i="59" s="1"/>
  <c r="K38" i="59"/>
  <c r="J46" i="59"/>
  <c r="G49" i="59"/>
  <c r="H49" i="59" s="1"/>
  <c r="J54" i="59"/>
  <c r="I59" i="59"/>
  <c r="J88" i="59"/>
  <c r="J92" i="59"/>
  <c r="J96" i="59"/>
  <c r="O104" i="59"/>
  <c r="K117" i="59"/>
  <c r="I117" i="59"/>
  <c r="D16" i="59"/>
  <c r="N59" i="59" s="1"/>
  <c r="K25" i="59"/>
  <c r="K27" i="59"/>
  <c r="K29" i="59"/>
  <c r="K31" i="59"/>
  <c r="K33" i="59"/>
  <c r="K35" i="59"/>
  <c r="G55" i="59"/>
  <c r="H55" i="59" s="1"/>
  <c r="G64" i="59"/>
  <c r="H64" i="59" s="1"/>
  <c r="G66" i="59"/>
  <c r="H66" i="59" s="1"/>
  <c r="G68" i="59"/>
  <c r="H68" i="59" s="1"/>
  <c r="G70" i="59"/>
  <c r="H70" i="59" s="1"/>
  <c r="G72" i="59"/>
  <c r="H72" i="59" s="1"/>
  <c r="G74" i="59"/>
  <c r="H74" i="59" s="1"/>
  <c r="G76" i="59"/>
  <c r="H76" i="59" s="1"/>
  <c r="G78" i="59"/>
  <c r="H78" i="59" s="1"/>
  <c r="G80" i="59"/>
  <c r="H80" i="59" s="1"/>
  <c r="G82" i="59"/>
  <c r="H82" i="59" s="1"/>
  <c r="G84" i="59"/>
  <c r="H84" i="59" s="1"/>
  <c r="G86" i="59"/>
  <c r="H86" i="59" s="1"/>
  <c r="K88" i="59"/>
  <c r="G89" i="59"/>
  <c r="H89" i="59" s="1"/>
  <c r="K92" i="59"/>
  <c r="G93" i="59"/>
  <c r="H93" i="59" s="1"/>
  <c r="K96" i="59"/>
  <c r="G97" i="59"/>
  <c r="H97" i="59" s="1"/>
  <c r="I150" i="59"/>
  <c r="K150" i="59"/>
  <c r="O173" i="59"/>
  <c r="I55" i="59"/>
  <c r="J89" i="59"/>
  <c r="J93" i="59"/>
  <c r="J97" i="59"/>
  <c r="K109" i="59"/>
  <c r="J109" i="59"/>
  <c r="K111" i="59"/>
  <c r="J111" i="59"/>
  <c r="K113" i="59"/>
  <c r="J113" i="59"/>
  <c r="K125" i="59"/>
  <c r="I125" i="59"/>
  <c r="I87" i="59"/>
  <c r="K89" i="59"/>
  <c r="K93" i="59"/>
  <c r="K97" i="59"/>
  <c r="G124" i="59"/>
  <c r="H124" i="59" s="1"/>
  <c r="J124" i="59"/>
  <c r="G101" i="59"/>
  <c r="H101" i="59" s="1"/>
  <c r="K107" i="59"/>
  <c r="J107" i="59"/>
  <c r="O110" i="59"/>
  <c r="G125" i="59"/>
  <c r="H125" i="59" s="1"/>
  <c r="J125" i="59"/>
  <c r="O138" i="59"/>
  <c r="K156" i="59"/>
  <c r="I156" i="59"/>
  <c r="G204" i="59"/>
  <c r="H204" i="59" s="1"/>
  <c r="J204" i="59"/>
  <c r="N92" i="59"/>
  <c r="N98" i="59"/>
  <c r="O115" i="59"/>
  <c r="G133" i="59"/>
  <c r="H133" i="59" s="1"/>
  <c r="J133" i="59"/>
  <c r="K142" i="59"/>
  <c r="I142" i="59"/>
  <c r="K160" i="59"/>
  <c r="I160" i="59"/>
  <c r="I172" i="59"/>
  <c r="K172" i="59"/>
  <c r="K48" i="59"/>
  <c r="K50" i="59"/>
  <c r="K52" i="59"/>
  <c r="K54" i="59"/>
  <c r="K56" i="59"/>
  <c r="K58" i="59"/>
  <c r="K60" i="59"/>
  <c r="K62" i="59"/>
  <c r="K64" i="59"/>
  <c r="K66" i="59"/>
  <c r="K68" i="59"/>
  <c r="K70" i="59"/>
  <c r="K72" i="59"/>
  <c r="K74" i="59"/>
  <c r="K76" i="59"/>
  <c r="K78" i="59"/>
  <c r="K80" i="59"/>
  <c r="K82" i="59"/>
  <c r="K84" i="59"/>
  <c r="K86" i="59"/>
  <c r="G107" i="59"/>
  <c r="H107" i="59" s="1"/>
  <c r="G132" i="59"/>
  <c r="H132" i="59" s="1"/>
  <c r="J132" i="59"/>
  <c r="K133" i="59"/>
  <c r="I133" i="59"/>
  <c r="J147" i="59"/>
  <c r="G147" i="59"/>
  <c r="H147" i="59" s="1"/>
  <c r="I174" i="59"/>
  <c r="K174" i="59"/>
  <c r="K187" i="59"/>
  <c r="I187" i="59"/>
  <c r="K200" i="59"/>
  <c r="I200" i="59"/>
  <c r="I105" i="59"/>
  <c r="I109" i="59"/>
  <c r="K118" i="59"/>
  <c r="I118" i="59"/>
  <c r="I119" i="59"/>
  <c r="O119" i="59"/>
  <c r="K139" i="59"/>
  <c r="I139" i="59"/>
  <c r="K145" i="59"/>
  <c r="I145" i="59"/>
  <c r="O152" i="59"/>
  <c r="O187" i="59"/>
  <c r="K161" i="59"/>
  <c r="I161" i="59"/>
  <c r="G119" i="59"/>
  <c r="H119" i="59" s="1"/>
  <c r="G127" i="59"/>
  <c r="H127" i="59" s="1"/>
  <c r="G135" i="59"/>
  <c r="H135" i="59" s="1"/>
  <c r="G144" i="59"/>
  <c r="H144" i="59" s="1"/>
  <c r="K144" i="59"/>
  <c r="J144" i="59"/>
  <c r="G152" i="59"/>
  <c r="H152" i="59" s="1"/>
  <c r="J152" i="59"/>
  <c r="O154" i="59"/>
  <c r="N169" i="59"/>
  <c r="O183" i="59"/>
  <c r="K188" i="59"/>
  <c r="I188" i="59"/>
  <c r="K201" i="59"/>
  <c r="O205" i="59"/>
  <c r="I88" i="59"/>
  <c r="I90" i="59"/>
  <c r="I92" i="59"/>
  <c r="I94" i="59"/>
  <c r="I96" i="59"/>
  <c r="I98" i="59"/>
  <c r="I100" i="59"/>
  <c r="I102" i="59"/>
  <c r="I104" i="59"/>
  <c r="I106" i="59"/>
  <c r="I108" i="59"/>
  <c r="I110" i="59"/>
  <c r="I112" i="59"/>
  <c r="I114" i="59"/>
  <c r="G118" i="59"/>
  <c r="H118" i="59" s="1"/>
  <c r="K119" i="59"/>
  <c r="I122" i="59"/>
  <c r="J123" i="59"/>
  <c r="G126" i="59"/>
  <c r="H126" i="59" s="1"/>
  <c r="K127" i="59"/>
  <c r="I130" i="59"/>
  <c r="J131" i="59"/>
  <c r="G134" i="59"/>
  <c r="H134" i="59" s="1"/>
  <c r="K135" i="59"/>
  <c r="O140" i="59"/>
  <c r="I151" i="59"/>
  <c r="K166" i="59"/>
  <c r="O168" i="59"/>
  <c r="O169" i="59"/>
  <c r="G115" i="59"/>
  <c r="H115" i="59" s="1"/>
  <c r="K116" i="59"/>
  <c r="J120" i="59"/>
  <c r="K124" i="59"/>
  <c r="J128" i="59"/>
  <c r="K132" i="59"/>
  <c r="J136" i="59"/>
  <c r="K141" i="59"/>
  <c r="N141" i="59"/>
  <c r="O147" i="59"/>
  <c r="O156" i="59"/>
  <c r="O160" i="59"/>
  <c r="O175" i="59"/>
  <c r="O185" i="59"/>
  <c r="O199" i="59"/>
  <c r="K114" i="59"/>
  <c r="K115" i="59"/>
  <c r="J119" i="59"/>
  <c r="G122" i="59"/>
  <c r="H122" i="59" s="1"/>
  <c r="K123" i="59"/>
  <c r="J127" i="59"/>
  <c r="G130" i="59"/>
  <c r="H130" i="59" s="1"/>
  <c r="K131" i="59"/>
  <c r="J135" i="59"/>
  <c r="G138" i="59"/>
  <c r="H138" i="59" s="1"/>
  <c r="K152" i="59"/>
  <c r="O153" i="59"/>
  <c r="O157" i="59"/>
  <c r="O176" i="59"/>
  <c r="O177" i="59"/>
  <c r="K191" i="59"/>
  <c r="I191" i="59"/>
  <c r="O106" i="59"/>
  <c r="O108" i="59"/>
  <c r="G121" i="59"/>
  <c r="H121" i="59" s="1"/>
  <c r="N128" i="59"/>
  <c r="G129" i="59"/>
  <c r="H129" i="59" s="1"/>
  <c r="G137" i="59"/>
  <c r="H137" i="59" s="1"/>
  <c r="K138" i="59"/>
  <c r="K143" i="59"/>
  <c r="I143" i="59"/>
  <c r="G151" i="59"/>
  <c r="H151" i="59" s="1"/>
  <c r="I162" i="59"/>
  <c r="O162" i="59"/>
  <c r="O163" i="59"/>
  <c r="K176" i="59"/>
  <c r="O178" i="59"/>
  <c r="O198" i="59"/>
  <c r="O203" i="59"/>
  <c r="G140" i="59"/>
  <c r="H140" i="59" s="1"/>
  <c r="K146" i="59"/>
  <c r="J149" i="59"/>
  <c r="K154" i="59"/>
  <c r="K158" i="59"/>
  <c r="O164" i="59"/>
  <c r="O165" i="59"/>
  <c r="O181" i="59"/>
  <c r="K183" i="59"/>
  <c r="I183" i="59"/>
  <c r="K190" i="59"/>
  <c r="I190" i="59"/>
  <c r="G143" i="59"/>
  <c r="H143" i="59" s="1"/>
  <c r="G150" i="59"/>
  <c r="H150" i="59" s="1"/>
  <c r="G163" i="59"/>
  <c r="H163" i="59" s="1"/>
  <c r="G165" i="59"/>
  <c r="H165" i="59" s="1"/>
  <c r="G167" i="59"/>
  <c r="H167" i="59" s="1"/>
  <c r="G169" i="59"/>
  <c r="H169" i="59" s="1"/>
  <c r="G171" i="59"/>
  <c r="H171" i="59" s="1"/>
  <c r="G173" i="59"/>
  <c r="H173" i="59" s="1"/>
  <c r="G175" i="59"/>
  <c r="H175" i="59" s="1"/>
  <c r="G177" i="59"/>
  <c r="H177" i="59" s="1"/>
  <c r="G179" i="59"/>
  <c r="H179" i="59" s="1"/>
  <c r="G181" i="59"/>
  <c r="H181" i="59" s="1"/>
  <c r="K184" i="59"/>
  <c r="I184" i="59"/>
  <c r="N195" i="59"/>
  <c r="J148" i="59"/>
  <c r="K151" i="59"/>
  <c r="K182" i="59"/>
  <c r="I182" i="59"/>
  <c r="K185" i="59"/>
  <c r="G142" i="59"/>
  <c r="H142" i="59" s="1"/>
  <c r="K147" i="59"/>
  <c r="N153" i="59"/>
  <c r="O161" i="59"/>
  <c r="I185" i="59"/>
  <c r="K186" i="59"/>
  <c r="I186" i="59"/>
  <c r="O192" i="59"/>
  <c r="O214" i="59"/>
  <c r="G148" i="59"/>
  <c r="H148" i="59" s="1"/>
  <c r="J154" i="59"/>
  <c r="G154" i="59"/>
  <c r="H154" i="59" s="1"/>
  <c r="J156" i="59"/>
  <c r="G156" i="59"/>
  <c r="H156" i="59" s="1"/>
  <c r="J158" i="59"/>
  <c r="G158" i="59"/>
  <c r="H158" i="59" s="1"/>
  <c r="J160" i="59"/>
  <c r="G160" i="59"/>
  <c r="H160" i="59" s="1"/>
  <c r="O186" i="59"/>
  <c r="K198" i="59"/>
  <c r="J200" i="59"/>
  <c r="J202" i="59"/>
  <c r="G202" i="59"/>
  <c r="H202" i="59" s="1"/>
  <c r="G162" i="59"/>
  <c r="H162" i="59" s="1"/>
  <c r="K163" i="59"/>
  <c r="G164" i="59"/>
  <c r="H164" i="59" s="1"/>
  <c r="K165" i="59"/>
  <c r="G166" i="59"/>
  <c r="H166" i="59" s="1"/>
  <c r="K167" i="59"/>
  <c r="G168" i="59"/>
  <c r="H168" i="59" s="1"/>
  <c r="K169" i="59"/>
  <c r="G170" i="59"/>
  <c r="H170" i="59" s="1"/>
  <c r="K171" i="59"/>
  <c r="G172" i="59"/>
  <c r="H172" i="59" s="1"/>
  <c r="K173" i="59"/>
  <c r="G174" i="59"/>
  <c r="H174" i="59" s="1"/>
  <c r="K175" i="59"/>
  <c r="G176" i="59"/>
  <c r="H176" i="59" s="1"/>
  <c r="K177" i="59"/>
  <c r="G178" i="59"/>
  <c r="H178" i="59" s="1"/>
  <c r="K179" i="59"/>
  <c r="G180" i="59"/>
  <c r="H180" i="59" s="1"/>
  <c r="K181" i="59"/>
  <c r="G184" i="59"/>
  <c r="H184" i="59" s="1"/>
  <c r="G186" i="59"/>
  <c r="H186" i="59" s="1"/>
  <c r="O191" i="59"/>
  <c r="G198" i="59"/>
  <c r="H198" i="59" s="1"/>
  <c r="O200" i="59"/>
  <c r="K202" i="59"/>
  <c r="G206" i="59"/>
  <c r="H206" i="59" s="1"/>
  <c r="J206" i="59"/>
  <c r="J208" i="59"/>
  <c r="G214" i="59"/>
  <c r="H214" i="59" s="1"/>
  <c r="J214" i="59"/>
  <c r="J216" i="59"/>
  <c r="G189" i="59"/>
  <c r="H189" i="59" s="1"/>
  <c r="J189" i="59"/>
  <c r="O190" i="59"/>
  <c r="O195" i="59"/>
  <c r="G212" i="59"/>
  <c r="H212" i="59" s="1"/>
  <c r="J212" i="59"/>
  <c r="G220" i="59"/>
  <c r="H220" i="59" s="1"/>
  <c r="J220" i="59"/>
  <c r="J162" i="59"/>
  <c r="J164" i="59"/>
  <c r="J166" i="59"/>
  <c r="J168" i="59"/>
  <c r="J170" i="59"/>
  <c r="J172" i="59"/>
  <c r="J174" i="59"/>
  <c r="J176" i="59"/>
  <c r="J178" i="59"/>
  <c r="J180" i="59"/>
  <c r="G190" i="59"/>
  <c r="H190" i="59" s="1"/>
  <c r="K192" i="59"/>
  <c r="O197" i="59"/>
  <c r="I202" i="59"/>
  <c r="O212" i="59"/>
  <c r="O220" i="59"/>
  <c r="G183" i="59"/>
  <c r="H183" i="59" s="1"/>
  <c r="G187" i="59"/>
  <c r="H187" i="59" s="1"/>
  <c r="J187" i="59"/>
  <c r="O188" i="59"/>
  <c r="G192" i="59"/>
  <c r="H192" i="59" s="1"/>
  <c r="O194" i="59"/>
  <c r="K196" i="59"/>
  <c r="O201" i="59"/>
  <c r="I210" i="59"/>
  <c r="I218" i="59"/>
  <c r="O218" i="59"/>
  <c r="J191" i="59"/>
  <c r="J193" i="59"/>
  <c r="J195" i="59"/>
  <c r="J197" i="59"/>
  <c r="J199" i="59"/>
  <c r="J201" i="59"/>
  <c r="J203" i="59"/>
  <c r="I212" i="59"/>
  <c r="I220" i="59"/>
  <c r="I206" i="59"/>
  <c r="I214" i="59"/>
  <c r="I204" i="59"/>
  <c r="K204" i="59"/>
  <c r="I208" i="59"/>
  <c r="I216" i="59"/>
  <c r="G210" i="59"/>
  <c r="H210" i="59" s="1"/>
  <c r="O213" i="59"/>
  <c r="N217" i="59"/>
  <c r="G218" i="59"/>
  <c r="H218" i="59" s="1"/>
  <c r="O221" i="59"/>
  <c r="G205" i="59"/>
  <c r="H205" i="59" s="1"/>
  <c r="K206" i="59"/>
  <c r="G207" i="59"/>
  <c r="H207" i="59" s="1"/>
  <c r="K208" i="59"/>
  <c r="G209" i="59"/>
  <c r="H209" i="59" s="1"/>
  <c r="K210" i="59"/>
  <c r="G211" i="59"/>
  <c r="H211" i="59" s="1"/>
  <c r="K212" i="59"/>
  <c r="G213" i="59"/>
  <c r="H213" i="59" s="1"/>
  <c r="K214" i="59"/>
  <c r="G215" i="59"/>
  <c r="H215" i="59" s="1"/>
  <c r="K216" i="59"/>
  <c r="G217" i="59"/>
  <c r="H217" i="59" s="1"/>
  <c r="K218" i="59"/>
  <c r="G219" i="59"/>
  <c r="H219" i="59" s="1"/>
  <c r="K220" i="59"/>
  <c r="G221" i="59"/>
  <c r="H221" i="59" s="1"/>
  <c r="N214" i="59"/>
  <c r="N218" i="59"/>
  <c r="K205" i="59"/>
  <c r="K207" i="59"/>
  <c r="K209" i="59"/>
  <c r="K211" i="59"/>
  <c r="K213" i="59"/>
  <c r="K215" i="59"/>
  <c r="K217" i="59"/>
  <c r="K219" i="59"/>
  <c r="K221" i="59"/>
  <c r="K221" i="58"/>
  <c r="I82" i="58"/>
  <c r="G83" i="58"/>
  <c r="H83" i="58" s="1"/>
  <c r="J85" i="58"/>
  <c r="G91" i="58"/>
  <c r="H91" i="58" s="1"/>
  <c r="J93" i="58"/>
  <c r="G99" i="58"/>
  <c r="H99" i="58" s="1"/>
  <c r="G108" i="58"/>
  <c r="H108" i="58" s="1"/>
  <c r="G112" i="58"/>
  <c r="H112" i="58" s="1"/>
  <c r="J117" i="58"/>
  <c r="I121" i="58"/>
  <c r="G122" i="58"/>
  <c r="H122" i="58" s="1"/>
  <c r="K123" i="58"/>
  <c r="G139" i="58"/>
  <c r="H139" i="58" s="1"/>
  <c r="G160" i="58"/>
  <c r="H160" i="58" s="1"/>
  <c r="K189" i="58"/>
  <c r="G199" i="58"/>
  <c r="H199" i="58" s="1"/>
  <c r="J201" i="58"/>
  <c r="J42" i="58"/>
  <c r="I83" i="58"/>
  <c r="I91" i="58"/>
  <c r="G98" i="58"/>
  <c r="H98" i="58" s="1"/>
  <c r="I99" i="58"/>
  <c r="I115" i="58"/>
  <c r="J122" i="58"/>
  <c r="K127" i="58"/>
  <c r="K131" i="58"/>
  <c r="K135" i="58"/>
  <c r="G141" i="58"/>
  <c r="H141" i="58" s="1"/>
  <c r="G147" i="58"/>
  <c r="H147" i="58" s="1"/>
  <c r="G155" i="58"/>
  <c r="H155" i="58" s="1"/>
  <c r="I191" i="58"/>
  <c r="I195" i="58"/>
  <c r="J38" i="58"/>
  <c r="G40" i="58"/>
  <c r="H40" i="58" s="1"/>
  <c r="I41" i="58"/>
  <c r="K42" i="58"/>
  <c r="G49" i="58"/>
  <c r="H49" i="58" s="1"/>
  <c r="G53" i="58"/>
  <c r="H53" i="58" s="1"/>
  <c r="G57" i="58"/>
  <c r="H57" i="58" s="1"/>
  <c r="G61" i="58"/>
  <c r="H61" i="58" s="1"/>
  <c r="G65" i="58"/>
  <c r="H65" i="58" s="1"/>
  <c r="G69" i="58"/>
  <c r="H69" i="58" s="1"/>
  <c r="G73" i="58"/>
  <c r="H73" i="58" s="1"/>
  <c r="G77" i="58"/>
  <c r="H77" i="58" s="1"/>
  <c r="G81" i="58"/>
  <c r="H81" i="58" s="1"/>
  <c r="J82" i="58"/>
  <c r="G89" i="58"/>
  <c r="H89" i="58" s="1"/>
  <c r="J90" i="58"/>
  <c r="G97" i="58"/>
  <c r="H97" i="58" s="1"/>
  <c r="J98" i="58"/>
  <c r="J107" i="58"/>
  <c r="J111" i="58"/>
  <c r="G119" i="58"/>
  <c r="H119" i="58" s="1"/>
  <c r="J121" i="58"/>
  <c r="G126" i="58"/>
  <c r="H126" i="58" s="1"/>
  <c r="G130" i="58"/>
  <c r="H130" i="58" s="1"/>
  <c r="G134" i="58"/>
  <c r="H134" i="58" s="1"/>
  <c r="G146" i="58"/>
  <c r="H146" i="58" s="1"/>
  <c r="G154" i="58"/>
  <c r="H154" i="58" s="1"/>
  <c r="J163" i="58"/>
  <c r="G165" i="58"/>
  <c r="H165" i="58" s="1"/>
  <c r="G170" i="58"/>
  <c r="H170" i="58" s="1"/>
  <c r="I173" i="58"/>
  <c r="G174" i="58"/>
  <c r="H174" i="58" s="1"/>
  <c r="G178" i="58"/>
  <c r="H178" i="58" s="1"/>
  <c r="G182" i="58"/>
  <c r="H182" i="58" s="1"/>
  <c r="J191" i="58"/>
  <c r="K194" i="58"/>
  <c r="G203" i="58"/>
  <c r="H203" i="58" s="1"/>
  <c r="J208" i="58"/>
  <c r="J216" i="58"/>
  <c r="I40" i="58"/>
  <c r="K82" i="58"/>
  <c r="G86" i="58"/>
  <c r="H86" i="58" s="1"/>
  <c r="K90" i="58"/>
  <c r="G94" i="58"/>
  <c r="H94" i="58" s="1"/>
  <c r="G101" i="58"/>
  <c r="H101" i="58" s="1"/>
  <c r="K107" i="58"/>
  <c r="G109" i="58"/>
  <c r="H109" i="58" s="1"/>
  <c r="I119" i="58"/>
  <c r="K121" i="58"/>
  <c r="J126" i="58"/>
  <c r="I129" i="58"/>
  <c r="J130" i="58"/>
  <c r="I133" i="58"/>
  <c r="J134" i="58"/>
  <c r="G157" i="58"/>
  <c r="H157" i="58" s="1"/>
  <c r="K163" i="58"/>
  <c r="I187" i="58"/>
  <c r="G189" i="58"/>
  <c r="H189" i="58" s="1"/>
  <c r="G197" i="58"/>
  <c r="H197" i="58" s="1"/>
  <c r="J199" i="58"/>
  <c r="J81" i="58"/>
  <c r="I86" i="58"/>
  <c r="J89" i="58"/>
  <c r="I94" i="58"/>
  <c r="J97" i="58"/>
  <c r="I105" i="58"/>
  <c r="I109" i="58"/>
  <c r="J207" i="58"/>
  <c r="J215" i="58"/>
  <c r="G29" i="58"/>
  <c r="H29" i="58" s="1"/>
  <c r="G46" i="58"/>
  <c r="H46" i="58" s="1"/>
  <c r="G50" i="58"/>
  <c r="H50" i="58" s="1"/>
  <c r="G54" i="58"/>
  <c r="H54" i="58" s="1"/>
  <c r="G58" i="58"/>
  <c r="H58" i="58" s="1"/>
  <c r="G62" i="58"/>
  <c r="H62" i="58" s="1"/>
  <c r="G66" i="58"/>
  <c r="H66" i="58" s="1"/>
  <c r="G70" i="58"/>
  <c r="H70" i="58" s="1"/>
  <c r="G74" i="58"/>
  <c r="H74" i="58" s="1"/>
  <c r="G78" i="58"/>
  <c r="H78" i="58" s="1"/>
  <c r="G84" i="58"/>
  <c r="H84" i="58" s="1"/>
  <c r="G92" i="58"/>
  <c r="H92" i="58" s="1"/>
  <c r="G117" i="58"/>
  <c r="H117" i="58" s="1"/>
  <c r="G171" i="58"/>
  <c r="H171" i="58" s="1"/>
  <c r="G175" i="58"/>
  <c r="H175" i="58" s="1"/>
  <c r="G179" i="58"/>
  <c r="H179" i="58" s="1"/>
  <c r="G183" i="58"/>
  <c r="H183" i="58" s="1"/>
  <c r="G195" i="58"/>
  <c r="H195" i="58" s="1"/>
  <c r="J203" i="58"/>
  <c r="G39" i="58"/>
  <c r="H39" i="58" s="1"/>
  <c r="K40" i="58"/>
  <c r="I43" i="58"/>
  <c r="I50" i="58"/>
  <c r="I58" i="58"/>
  <c r="I62" i="58"/>
  <c r="I66" i="58"/>
  <c r="I70" i="58"/>
  <c r="I74" i="58"/>
  <c r="I78" i="58"/>
  <c r="I84" i="58"/>
  <c r="I92" i="58"/>
  <c r="J94" i="58"/>
  <c r="I100" i="58"/>
  <c r="I117" i="58"/>
  <c r="K119" i="58"/>
  <c r="G145" i="58"/>
  <c r="H145" i="58" s="1"/>
  <c r="I171" i="58"/>
  <c r="I175" i="58"/>
  <c r="K196" i="58"/>
  <c r="S26" i="58"/>
  <c r="Q26" i="58"/>
  <c r="J30" i="58"/>
  <c r="G30" i="58"/>
  <c r="H30" i="58" s="1"/>
  <c r="K26" i="58"/>
  <c r="I26" i="58"/>
  <c r="D16" i="58"/>
  <c r="N27" i="58" s="1"/>
  <c r="K28" i="58"/>
  <c r="I28" i="58"/>
  <c r="K30" i="58"/>
  <c r="I30" i="58"/>
  <c r="K32" i="58"/>
  <c r="I32" i="58"/>
  <c r="K34" i="58"/>
  <c r="I34" i="58"/>
  <c r="K36" i="58"/>
  <c r="I36" i="58"/>
  <c r="J26" i="58"/>
  <c r="G26" i="58"/>
  <c r="H26" i="58" s="1"/>
  <c r="J34" i="58"/>
  <c r="G34" i="58"/>
  <c r="H34" i="58" s="1"/>
  <c r="J36" i="58"/>
  <c r="G36" i="58"/>
  <c r="H36" i="58" s="1"/>
  <c r="I45" i="58"/>
  <c r="G45" i="58"/>
  <c r="H45" i="58" s="1"/>
  <c r="E16" i="58"/>
  <c r="O31" i="58" s="1"/>
  <c r="J28" i="58"/>
  <c r="G28" i="58"/>
  <c r="H28" i="58" s="1"/>
  <c r="J32" i="58"/>
  <c r="G32" i="58"/>
  <c r="H32" i="58" s="1"/>
  <c r="R26" i="58"/>
  <c r="C16" i="58"/>
  <c r="M32" i="58" s="1"/>
  <c r="J25" i="58"/>
  <c r="J27" i="58"/>
  <c r="J29" i="58"/>
  <c r="J31" i="58"/>
  <c r="J33" i="58"/>
  <c r="J35" i="58"/>
  <c r="I38" i="58"/>
  <c r="I46" i="58"/>
  <c r="G48" i="58"/>
  <c r="H48" i="58" s="1"/>
  <c r="K25" i="58"/>
  <c r="K27" i="58"/>
  <c r="K29" i="58"/>
  <c r="K31" i="58"/>
  <c r="K33" i="58"/>
  <c r="K35" i="58"/>
  <c r="I48" i="58"/>
  <c r="K38" i="58"/>
  <c r="G44" i="58"/>
  <c r="H44" i="58" s="1"/>
  <c r="I54" i="58"/>
  <c r="G25" i="58"/>
  <c r="H25" i="58" s="1"/>
  <c r="I44" i="58"/>
  <c r="N93" i="58"/>
  <c r="J101" i="58"/>
  <c r="G103" i="58"/>
  <c r="H103" i="58" s="1"/>
  <c r="G138" i="58"/>
  <c r="H138" i="58" s="1"/>
  <c r="K138" i="58"/>
  <c r="J138" i="58"/>
  <c r="N142" i="58"/>
  <c r="I47" i="58"/>
  <c r="I49" i="58"/>
  <c r="I51" i="58"/>
  <c r="I53" i="58"/>
  <c r="I55" i="58"/>
  <c r="I57" i="58"/>
  <c r="I59" i="58"/>
  <c r="I61" i="58"/>
  <c r="I63" i="58"/>
  <c r="I65" i="58"/>
  <c r="I67" i="58"/>
  <c r="I69" i="58"/>
  <c r="I71" i="58"/>
  <c r="I73" i="58"/>
  <c r="N74" i="58"/>
  <c r="I75" i="58"/>
  <c r="I77" i="58"/>
  <c r="I79" i="58"/>
  <c r="I103" i="58"/>
  <c r="O125" i="58"/>
  <c r="K37" i="58"/>
  <c r="K39" i="58"/>
  <c r="K41" i="58"/>
  <c r="K43" i="58"/>
  <c r="K45" i="58"/>
  <c r="K47" i="58"/>
  <c r="K49" i="58"/>
  <c r="K51" i="58"/>
  <c r="K53" i="58"/>
  <c r="K55" i="58"/>
  <c r="K57" i="58"/>
  <c r="K59" i="58"/>
  <c r="K61" i="58"/>
  <c r="K63" i="58"/>
  <c r="K65" i="58"/>
  <c r="K67" i="58"/>
  <c r="K69" i="58"/>
  <c r="K71" i="58"/>
  <c r="K73" i="58"/>
  <c r="K75" i="58"/>
  <c r="K77" i="58"/>
  <c r="K79" i="58"/>
  <c r="K103" i="58"/>
  <c r="I111" i="58"/>
  <c r="G113" i="58"/>
  <c r="H113" i="58" s="1"/>
  <c r="N150" i="58"/>
  <c r="I113" i="58"/>
  <c r="G105" i="58"/>
  <c r="H105" i="58" s="1"/>
  <c r="G115" i="58"/>
  <c r="H115" i="58" s="1"/>
  <c r="N128" i="58"/>
  <c r="O140" i="58"/>
  <c r="K155" i="58"/>
  <c r="I155" i="58"/>
  <c r="G140" i="58"/>
  <c r="H140" i="58" s="1"/>
  <c r="K140" i="58"/>
  <c r="K149" i="58"/>
  <c r="I149" i="58"/>
  <c r="N160" i="58"/>
  <c r="I108" i="58"/>
  <c r="I110" i="58"/>
  <c r="I112" i="58"/>
  <c r="I114" i="58"/>
  <c r="I116" i="58"/>
  <c r="I118" i="58"/>
  <c r="I120" i="58"/>
  <c r="I122" i="58"/>
  <c r="I124" i="58"/>
  <c r="N125" i="58"/>
  <c r="I126" i="58"/>
  <c r="I128" i="58"/>
  <c r="I130" i="58"/>
  <c r="I132" i="58"/>
  <c r="N133" i="58"/>
  <c r="I134" i="58"/>
  <c r="N135" i="58"/>
  <c r="I136" i="58"/>
  <c r="I142" i="58"/>
  <c r="K159" i="58"/>
  <c r="I159" i="58"/>
  <c r="O164" i="58"/>
  <c r="K143" i="58"/>
  <c r="I143" i="58"/>
  <c r="N148" i="58"/>
  <c r="K153" i="58"/>
  <c r="I153" i="58"/>
  <c r="K102" i="58"/>
  <c r="K104" i="58"/>
  <c r="K106" i="58"/>
  <c r="K108" i="58"/>
  <c r="K110" i="58"/>
  <c r="K112" i="58"/>
  <c r="G127" i="58"/>
  <c r="H127" i="58" s="1"/>
  <c r="G129" i="58"/>
  <c r="H129" i="58" s="1"/>
  <c r="G131" i="58"/>
  <c r="H131" i="58" s="1"/>
  <c r="G133" i="58"/>
  <c r="H133" i="58" s="1"/>
  <c r="G135" i="58"/>
  <c r="H135" i="58" s="1"/>
  <c r="I140" i="58"/>
  <c r="K147" i="58"/>
  <c r="I147" i="58"/>
  <c r="O171" i="58"/>
  <c r="I137" i="58"/>
  <c r="J140" i="58"/>
  <c r="K141" i="58"/>
  <c r="I141" i="58"/>
  <c r="G144" i="58"/>
  <c r="H144" i="58" s="1"/>
  <c r="K144" i="58"/>
  <c r="J144" i="58"/>
  <c r="K157" i="58"/>
  <c r="I157" i="58"/>
  <c r="O158" i="58"/>
  <c r="K139" i="58"/>
  <c r="I139" i="58"/>
  <c r="N144" i="58"/>
  <c r="K145" i="58"/>
  <c r="I145" i="58"/>
  <c r="K151" i="58"/>
  <c r="I151" i="58"/>
  <c r="O170" i="58"/>
  <c r="M196" i="58"/>
  <c r="G142" i="58"/>
  <c r="H142" i="58" s="1"/>
  <c r="K142" i="58"/>
  <c r="O146" i="58"/>
  <c r="K161" i="58"/>
  <c r="I161" i="58"/>
  <c r="M182" i="58"/>
  <c r="J146" i="58"/>
  <c r="J148" i="58"/>
  <c r="J150" i="58"/>
  <c r="J152" i="58"/>
  <c r="J154" i="58"/>
  <c r="J156" i="58"/>
  <c r="J158" i="58"/>
  <c r="J160" i="58"/>
  <c r="O161" i="58"/>
  <c r="G169" i="58"/>
  <c r="H169" i="58" s="1"/>
  <c r="K146" i="58"/>
  <c r="K148" i="58"/>
  <c r="K150" i="58"/>
  <c r="K152" i="58"/>
  <c r="K154" i="58"/>
  <c r="K156" i="58"/>
  <c r="K158" i="58"/>
  <c r="K160" i="58"/>
  <c r="N181" i="58"/>
  <c r="J186" i="58"/>
  <c r="G186" i="58"/>
  <c r="H186" i="58" s="1"/>
  <c r="K162" i="58"/>
  <c r="G164" i="58"/>
  <c r="H164" i="58" s="1"/>
  <c r="I165" i="58"/>
  <c r="N176" i="58"/>
  <c r="O190" i="58"/>
  <c r="O204" i="58"/>
  <c r="K212" i="58"/>
  <c r="I212" i="58"/>
  <c r="G162" i="58"/>
  <c r="H162" i="58" s="1"/>
  <c r="G167" i="58"/>
  <c r="H167" i="58" s="1"/>
  <c r="O198" i="58"/>
  <c r="I221" i="58"/>
  <c r="I167" i="58"/>
  <c r="K185" i="58"/>
  <c r="I185" i="58"/>
  <c r="K186" i="58"/>
  <c r="G187" i="58"/>
  <c r="H187" i="58" s="1"/>
  <c r="G188" i="58"/>
  <c r="H188" i="58" s="1"/>
  <c r="G190" i="58"/>
  <c r="H190" i="58" s="1"/>
  <c r="I164" i="58"/>
  <c r="I166" i="58"/>
  <c r="I168" i="58"/>
  <c r="I170" i="58"/>
  <c r="N171" i="58"/>
  <c r="I172" i="58"/>
  <c r="I174" i="58"/>
  <c r="I176" i="58"/>
  <c r="I178" i="58"/>
  <c r="I180" i="58"/>
  <c r="I182" i="58"/>
  <c r="I184" i="58"/>
  <c r="G211" i="58"/>
  <c r="H211" i="58" s="1"/>
  <c r="J211" i="58"/>
  <c r="K220" i="58"/>
  <c r="I220" i="58"/>
  <c r="O181" i="58"/>
  <c r="O183" i="58"/>
  <c r="N189" i="58"/>
  <c r="K164" i="58"/>
  <c r="K166" i="58"/>
  <c r="K168" i="58"/>
  <c r="K170" i="58"/>
  <c r="K172" i="58"/>
  <c r="K174" i="58"/>
  <c r="K176" i="58"/>
  <c r="K178" i="58"/>
  <c r="K180" i="58"/>
  <c r="K182" i="58"/>
  <c r="J185" i="58"/>
  <c r="K192" i="58"/>
  <c r="G219" i="58"/>
  <c r="H219" i="58" s="1"/>
  <c r="J219" i="58"/>
  <c r="I186" i="58"/>
  <c r="N199" i="58"/>
  <c r="N201" i="58"/>
  <c r="I205" i="58"/>
  <c r="G192" i="58"/>
  <c r="H192" i="58" s="1"/>
  <c r="J198" i="58"/>
  <c r="G198" i="58"/>
  <c r="H198" i="58" s="1"/>
  <c r="O199" i="58"/>
  <c r="J200" i="58"/>
  <c r="G200" i="58"/>
  <c r="H200" i="58" s="1"/>
  <c r="J202" i="58"/>
  <c r="G202" i="58"/>
  <c r="H202" i="58" s="1"/>
  <c r="O213" i="58"/>
  <c r="I213" i="58"/>
  <c r="K188" i="58"/>
  <c r="I188" i="58"/>
  <c r="K190" i="58"/>
  <c r="I190" i="58"/>
  <c r="J194" i="58"/>
  <c r="G194" i="58"/>
  <c r="H194" i="58" s="1"/>
  <c r="N195" i="58"/>
  <c r="J196" i="58"/>
  <c r="G196" i="58"/>
  <c r="H196" i="58" s="1"/>
  <c r="K198" i="58"/>
  <c r="K200" i="58"/>
  <c r="K202" i="58"/>
  <c r="K204" i="58"/>
  <c r="I204" i="58"/>
  <c r="N194" i="58"/>
  <c r="N200" i="58"/>
  <c r="K211" i="58"/>
  <c r="G218" i="58"/>
  <c r="H218" i="58" s="1"/>
  <c r="K219" i="58"/>
  <c r="K218" i="58"/>
  <c r="J204" i="58"/>
  <c r="K208" i="58"/>
  <c r="I211" i="58"/>
  <c r="J212" i="58"/>
  <c r="K216" i="58"/>
  <c r="I219" i="58"/>
  <c r="J220" i="58"/>
  <c r="I192" i="58"/>
  <c r="I194" i="58"/>
  <c r="I196" i="58"/>
  <c r="I198" i="58"/>
  <c r="I200" i="58"/>
  <c r="I202" i="58"/>
  <c r="G206" i="58"/>
  <c r="H206" i="58" s="1"/>
  <c r="K207" i="58"/>
  <c r="I210" i="58"/>
  <c r="G214" i="58"/>
  <c r="H214" i="58" s="1"/>
  <c r="K215" i="58"/>
  <c r="I218" i="58"/>
  <c r="G205" i="58"/>
  <c r="H205" i="58" s="1"/>
  <c r="K206" i="58"/>
  <c r="I209" i="58"/>
  <c r="J210" i="58"/>
  <c r="G213" i="58"/>
  <c r="H213" i="58" s="1"/>
  <c r="K214" i="58"/>
  <c r="I217" i="58"/>
  <c r="J218" i="58"/>
  <c r="G221" i="58"/>
  <c r="H221" i="58" s="1"/>
  <c r="G204" i="58"/>
  <c r="H204" i="58" s="1"/>
  <c r="J209" i="58"/>
  <c r="G220" i="58"/>
  <c r="H220" i="58" s="1"/>
  <c r="G34" i="57"/>
  <c r="H34" i="57" s="1"/>
  <c r="I42" i="57"/>
  <c r="G43" i="57"/>
  <c r="H43" i="57" s="1"/>
  <c r="I45" i="57"/>
  <c r="G46" i="57"/>
  <c r="H46" i="57" s="1"/>
  <c r="K53" i="57"/>
  <c r="G80" i="57"/>
  <c r="H80" i="57" s="1"/>
  <c r="K101" i="57"/>
  <c r="G109" i="57"/>
  <c r="H109" i="57" s="1"/>
  <c r="I117" i="57"/>
  <c r="G121" i="57"/>
  <c r="H121" i="57" s="1"/>
  <c r="J126" i="57"/>
  <c r="I130" i="57"/>
  <c r="I137" i="57"/>
  <c r="G155" i="57"/>
  <c r="H155" i="57" s="1"/>
  <c r="G171" i="57"/>
  <c r="H171" i="57" s="1"/>
  <c r="K173" i="57"/>
  <c r="J175" i="57"/>
  <c r="J186" i="57"/>
  <c r="J190" i="57"/>
  <c r="G194" i="57"/>
  <c r="H194" i="57" s="1"/>
  <c r="J199" i="57"/>
  <c r="G37" i="57"/>
  <c r="H37" i="57" s="1"/>
  <c r="G42" i="57"/>
  <c r="H42" i="57" s="1"/>
  <c r="K67" i="57"/>
  <c r="G76" i="57"/>
  <c r="H76" i="57" s="1"/>
  <c r="J88" i="57"/>
  <c r="G99" i="57"/>
  <c r="H99" i="57" s="1"/>
  <c r="I103" i="57"/>
  <c r="G116" i="57"/>
  <c r="H116" i="57" s="1"/>
  <c r="G117" i="57"/>
  <c r="H117" i="57" s="1"/>
  <c r="K121" i="57"/>
  <c r="G137" i="57"/>
  <c r="H137" i="57" s="1"/>
  <c r="I158" i="57"/>
  <c r="K195" i="57"/>
  <c r="K34" i="57"/>
  <c r="G45" i="57"/>
  <c r="H45" i="57" s="1"/>
  <c r="I46" i="57"/>
  <c r="K61" i="57"/>
  <c r="J76" i="57"/>
  <c r="K85" i="57"/>
  <c r="G86" i="57"/>
  <c r="H86" i="57" s="1"/>
  <c r="G107" i="57"/>
  <c r="H107" i="57" s="1"/>
  <c r="I123" i="57"/>
  <c r="K134" i="57"/>
  <c r="G145" i="57"/>
  <c r="H145" i="57" s="1"/>
  <c r="I202" i="57"/>
  <c r="I211" i="57"/>
  <c r="G33" i="57"/>
  <c r="H33" i="57" s="1"/>
  <c r="G36" i="57"/>
  <c r="H36" i="57" s="1"/>
  <c r="G39" i="57"/>
  <c r="H39" i="57" s="1"/>
  <c r="K42" i="57"/>
  <c r="K45" i="57"/>
  <c r="J86" i="57"/>
  <c r="I97" i="57"/>
  <c r="K99" i="57"/>
  <c r="G115" i="57"/>
  <c r="H115" i="57" s="1"/>
  <c r="I119" i="57"/>
  <c r="K125" i="57"/>
  <c r="J150" i="57"/>
  <c r="K161" i="57"/>
  <c r="G173" i="57"/>
  <c r="H173" i="57" s="1"/>
  <c r="I176" i="57"/>
  <c r="I183" i="57"/>
  <c r="I189" i="57"/>
  <c r="I193" i="57"/>
  <c r="I197" i="57"/>
  <c r="I210" i="57"/>
  <c r="G216" i="57"/>
  <c r="H216" i="57" s="1"/>
  <c r="G219" i="57"/>
  <c r="H219" i="57" s="1"/>
  <c r="K30" i="57"/>
  <c r="K107" i="57"/>
  <c r="G123" i="57"/>
  <c r="H123" i="57" s="1"/>
  <c r="G128" i="57"/>
  <c r="H128" i="57" s="1"/>
  <c r="K129" i="57"/>
  <c r="G153" i="57"/>
  <c r="H153" i="57" s="1"/>
  <c r="G157" i="57"/>
  <c r="H157" i="57" s="1"/>
  <c r="G180" i="57"/>
  <c r="H180" i="57" s="1"/>
  <c r="G184" i="57"/>
  <c r="H184" i="57" s="1"/>
  <c r="G201" i="57"/>
  <c r="H201" i="57" s="1"/>
  <c r="G213" i="57"/>
  <c r="H213" i="57" s="1"/>
  <c r="G221" i="57"/>
  <c r="H221" i="57" s="1"/>
  <c r="J26" i="57"/>
  <c r="K36" i="57"/>
  <c r="G38" i="57"/>
  <c r="H38" i="57" s="1"/>
  <c r="G54" i="57"/>
  <c r="H54" i="57" s="1"/>
  <c r="G68" i="57"/>
  <c r="H68" i="57" s="1"/>
  <c r="G71" i="57"/>
  <c r="H71" i="57" s="1"/>
  <c r="J85" i="57"/>
  <c r="I113" i="57"/>
  <c r="K115" i="57"/>
  <c r="I122" i="57"/>
  <c r="J128" i="57"/>
  <c r="K144" i="57"/>
  <c r="I156" i="57"/>
  <c r="G169" i="57"/>
  <c r="H169" i="57" s="1"/>
  <c r="G183" i="57"/>
  <c r="H183" i="57" s="1"/>
  <c r="G188" i="57"/>
  <c r="H188" i="57" s="1"/>
  <c r="G199" i="57"/>
  <c r="H199" i="57" s="1"/>
  <c r="I28" i="57"/>
  <c r="I40" i="57"/>
  <c r="I43" i="57"/>
  <c r="I47" i="57"/>
  <c r="G50" i="57"/>
  <c r="H50" i="57" s="1"/>
  <c r="I59" i="57"/>
  <c r="J71" i="57"/>
  <c r="G84" i="57"/>
  <c r="H84" i="57" s="1"/>
  <c r="G92" i="57"/>
  <c r="H92" i="57" s="1"/>
  <c r="G93" i="57"/>
  <c r="H93" i="57" s="1"/>
  <c r="K97" i="57"/>
  <c r="G105" i="57"/>
  <c r="H105" i="57" s="1"/>
  <c r="I121" i="57"/>
  <c r="K123" i="57"/>
  <c r="G134" i="57"/>
  <c r="H134" i="57" s="1"/>
  <c r="I135" i="57"/>
  <c r="G146" i="57"/>
  <c r="H146" i="57" s="1"/>
  <c r="J148" i="57"/>
  <c r="G187" i="57"/>
  <c r="H187" i="57" s="1"/>
  <c r="G191" i="57"/>
  <c r="H191" i="57" s="1"/>
  <c r="I199" i="57"/>
  <c r="K201" i="57"/>
  <c r="K204" i="57"/>
  <c r="Q27" i="57"/>
  <c r="J59" i="57"/>
  <c r="G59" i="57"/>
  <c r="H59" i="57" s="1"/>
  <c r="R25" i="57"/>
  <c r="K43" i="57"/>
  <c r="K44" i="57"/>
  <c r="K51" i="57"/>
  <c r="K52" i="57"/>
  <c r="J61" i="57"/>
  <c r="G61" i="57"/>
  <c r="H61" i="57" s="1"/>
  <c r="K89" i="57"/>
  <c r="O39" i="57"/>
  <c r="K66" i="57"/>
  <c r="J66" i="57"/>
  <c r="G90" i="57"/>
  <c r="H90" i="57" s="1"/>
  <c r="G114" i="57"/>
  <c r="H114" i="57" s="1"/>
  <c r="G186" i="57"/>
  <c r="H186" i="57" s="1"/>
  <c r="G29" i="57"/>
  <c r="H29" i="57" s="1"/>
  <c r="G31" i="57"/>
  <c r="H31" i="57" s="1"/>
  <c r="G41" i="57"/>
  <c r="H41" i="57" s="1"/>
  <c r="I25" i="57"/>
  <c r="S25" i="57"/>
  <c r="I27" i="57"/>
  <c r="I29" i="57"/>
  <c r="I31" i="57"/>
  <c r="I33" i="57"/>
  <c r="I35" i="57"/>
  <c r="N36" i="57"/>
  <c r="I37" i="57"/>
  <c r="I39" i="57"/>
  <c r="I41" i="57"/>
  <c r="G48" i="57"/>
  <c r="H48" i="57" s="1"/>
  <c r="G56" i="57"/>
  <c r="H56" i="57" s="1"/>
  <c r="J63" i="57"/>
  <c r="G63" i="57"/>
  <c r="H63" i="57" s="1"/>
  <c r="G66" i="57"/>
  <c r="H66" i="57" s="1"/>
  <c r="G106" i="57"/>
  <c r="H106" i="57" s="1"/>
  <c r="N109" i="57"/>
  <c r="G25" i="57"/>
  <c r="H25" i="57" s="1"/>
  <c r="K69" i="57"/>
  <c r="J69" i="57"/>
  <c r="G74" i="57"/>
  <c r="H74" i="57" s="1"/>
  <c r="I124" i="57"/>
  <c r="G124" i="57"/>
  <c r="H124" i="57" s="1"/>
  <c r="C16" i="57"/>
  <c r="M30" i="57" s="1"/>
  <c r="J37" i="57"/>
  <c r="J39" i="57"/>
  <c r="J41" i="57"/>
  <c r="G47" i="57"/>
  <c r="H47" i="57" s="1"/>
  <c r="K49" i="57"/>
  <c r="O54" i="57"/>
  <c r="G55" i="57"/>
  <c r="H55" i="57" s="1"/>
  <c r="K57" i="57"/>
  <c r="K58" i="57"/>
  <c r="J58" i="57"/>
  <c r="J65" i="57"/>
  <c r="G65" i="57"/>
  <c r="H65" i="57" s="1"/>
  <c r="G69" i="57"/>
  <c r="H69" i="57" s="1"/>
  <c r="G70" i="57"/>
  <c r="H70" i="57" s="1"/>
  <c r="G79" i="57"/>
  <c r="H79" i="57" s="1"/>
  <c r="K79" i="57"/>
  <c r="G83" i="57"/>
  <c r="H83" i="57" s="1"/>
  <c r="K83" i="57"/>
  <c r="J83" i="57"/>
  <c r="D16" i="57"/>
  <c r="N29" i="57" s="1"/>
  <c r="K25" i="57"/>
  <c r="G26" i="57"/>
  <c r="H26" i="57" s="1"/>
  <c r="K27" i="57"/>
  <c r="K29" i="57"/>
  <c r="K31" i="57"/>
  <c r="K33" i="57"/>
  <c r="K35" i="57"/>
  <c r="K37" i="57"/>
  <c r="K39" i="57"/>
  <c r="K41" i="57"/>
  <c r="K59" i="57"/>
  <c r="K60" i="57"/>
  <c r="J60" i="57"/>
  <c r="J67" i="57"/>
  <c r="G67" i="57"/>
  <c r="H67" i="57" s="1"/>
  <c r="G81" i="57"/>
  <c r="H81" i="57" s="1"/>
  <c r="J81" i="57"/>
  <c r="I83" i="57"/>
  <c r="I85" i="57"/>
  <c r="G98" i="57"/>
  <c r="H98" i="57" s="1"/>
  <c r="E16" i="57"/>
  <c r="O118" i="57" s="1"/>
  <c r="K47" i="57"/>
  <c r="K48" i="57"/>
  <c r="K55" i="57"/>
  <c r="K56" i="57"/>
  <c r="K62" i="57"/>
  <c r="J62" i="57"/>
  <c r="N72" i="57"/>
  <c r="K73" i="57"/>
  <c r="J73" i="57"/>
  <c r="J133" i="57"/>
  <c r="G133" i="57"/>
  <c r="H133" i="57" s="1"/>
  <c r="O145" i="57"/>
  <c r="O33" i="57"/>
  <c r="G44" i="57"/>
  <c r="H44" i="57" s="1"/>
  <c r="G52" i="57"/>
  <c r="H52" i="57" s="1"/>
  <c r="G58" i="57"/>
  <c r="H58" i="57" s="1"/>
  <c r="K63" i="57"/>
  <c r="K64" i="57"/>
  <c r="J64" i="57"/>
  <c r="J79" i="57"/>
  <c r="I69" i="57"/>
  <c r="I73" i="57"/>
  <c r="G77" i="57"/>
  <c r="H77" i="57" s="1"/>
  <c r="I81" i="57"/>
  <c r="O81" i="57"/>
  <c r="G91" i="57"/>
  <c r="H91" i="57" s="1"/>
  <c r="G94" i="57"/>
  <c r="H94" i="57" s="1"/>
  <c r="O94" i="57"/>
  <c r="J95" i="57"/>
  <c r="G102" i="57"/>
  <c r="H102" i="57" s="1"/>
  <c r="J103" i="57"/>
  <c r="G110" i="57"/>
  <c r="H110" i="57" s="1"/>
  <c r="J111" i="57"/>
  <c r="G118" i="57"/>
  <c r="H118" i="57" s="1"/>
  <c r="J119" i="57"/>
  <c r="I77" i="57"/>
  <c r="I79" i="57"/>
  <c r="G87" i="57"/>
  <c r="H87" i="57" s="1"/>
  <c r="G120" i="57"/>
  <c r="H120" i="57" s="1"/>
  <c r="G126" i="57"/>
  <c r="H126" i="57" s="1"/>
  <c r="J127" i="57"/>
  <c r="I71" i="57"/>
  <c r="J75" i="57"/>
  <c r="G85" i="57"/>
  <c r="H85" i="57" s="1"/>
  <c r="I87" i="57"/>
  <c r="I89" i="57"/>
  <c r="K91" i="57"/>
  <c r="K95" i="57"/>
  <c r="G96" i="57"/>
  <c r="H96" i="57" s="1"/>
  <c r="K103" i="57"/>
  <c r="G104" i="57"/>
  <c r="H104" i="57" s="1"/>
  <c r="K111" i="57"/>
  <c r="G112" i="57"/>
  <c r="H112" i="57" s="1"/>
  <c r="K119" i="57"/>
  <c r="O128" i="57"/>
  <c r="I164" i="57"/>
  <c r="K164" i="57"/>
  <c r="N92" i="57"/>
  <c r="G122" i="57"/>
  <c r="H122" i="57" s="1"/>
  <c r="N124" i="57"/>
  <c r="G130" i="57"/>
  <c r="H130" i="57" s="1"/>
  <c r="I142" i="57"/>
  <c r="K142" i="57"/>
  <c r="I91" i="57"/>
  <c r="N118" i="57"/>
  <c r="I150" i="57"/>
  <c r="K150" i="57"/>
  <c r="O123" i="57"/>
  <c r="O178" i="57"/>
  <c r="I68" i="57"/>
  <c r="I70" i="57"/>
  <c r="I72" i="57"/>
  <c r="I74" i="57"/>
  <c r="I76" i="57"/>
  <c r="N77" i="57"/>
  <c r="I78" i="57"/>
  <c r="I80" i="57"/>
  <c r="I82" i="57"/>
  <c r="I84" i="57"/>
  <c r="I86" i="57"/>
  <c r="I88" i="57"/>
  <c r="I90" i="57"/>
  <c r="I92" i="57"/>
  <c r="I94" i="57"/>
  <c r="I96" i="57"/>
  <c r="I98" i="57"/>
  <c r="I100" i="57"/>
  <c r="I102" i="57"/>
  <c r="I104" i="57"/>
  <c r="I106" i="57"/>
  <c r="N107" i="57"/>
  <c r="I108" i="57"/>
  <c r="I110" i="57"/>
  <c r="I112" i="57"/>
  <c r="I114" i="57"/>
  <c r="N115" i="57"/>
  <c r="I116" i="57"/>
  <c r="I118" i="57"/>
  <c r="I120" i="57"/>
  <c r="N125" i="57"/>
  <c r="I126" i="57"/>
  <c r="I128" i="57"/>
  <c r="I132" i="57"/>
  <c r="K133" i="57"/>
  <c r="K136" i="57"/>
  <c r="G140" i="57"/>
  <c r="H140" i="57" s="1"/>
  <c r="I146" i="57"/>
  <c r="O150" i="57"/>
  <c r="K154" i="57"/>
  <c r="O95" i="57"/>
  <c r="I140" i="57"/>
  <c r="O143" i="57"/>
  <c r="N169" i="57"/>
  <c r="N159" i="57"/>
  <c r="G135" i="57"/>
  <c r="H135" i="57" s="1"/>
  <c r="G138" i="57"/>
  <c r="H138" i="57" s="1"/>
  <c r="I133" i="57"/>
  <c r="G136" i="57"/>
  <c r="H136" i="57" s="1"/>
  <c r="I138" i="57"/>
  <c r="K140" i="57"/>
  <c r="O153" i="57"/>
  <c r="K158" i="57"/>
  <c r="I160" i="57"/>
  <c r="K160" i="57"/>
  <c r="K167" i="57"/>
  <c r="J167" i="57"/>
  <c r="G167" i="57"/>
  <c r="H167" i="57" s="1"/>
  <c r="I136" i="57"/>
  <c r="G142" i="57"/>
  <c r="H142" i="57" s="1"/>
  <c r="K152" i="57"/>
  <c r="O161" i="57"/>
  <c r="M142" i="57"/>
  <c r="J161" i="57"/>
  <c r="J165" i="57"/>
  <c r="I178" i="57"/>
  <c r="J189" i="57"/>
  <c r="G189" i="57"/>
  <c r="H189" i="57" s="1"/>
  <c r="K203" i="57"/>
  <c r="J203" i="57"/>
  <c r="G203" i="57"/>
  <c r="H203" i="57" s="1"/>
  <c r="J166" i="57"/>
  <c r="G166" i="57"/>
  <c r="H166" i="57" s="1"/>
  <c r="O169" i="57"/>
  <c r="J181" i="57"/>
  <c r="G181" i="57"/>
  <c r="H181" i="57" s="1"/>
  <c r="K197" i="57"/>
  <c r="J197" i="57"/>
  <c r="G197" i="57"/>
  <c r="H197" i="57" s="1"/>
  <c r="O198" i="57"/>
  <c r="O201" i="57"/>
  <c r="K135" i="57"/>
  <c r="K137" i="57"/>
  <c r="K139" i="57"/>
  <c r="K141" i="57"/>
  <c r="K143" i="57"/>
  <c r="K145" i="57"/>
  <c r="K147" i="57"/>
  <c r="K149" i="57"/>
  <c r="K151" i="57"/>
  <c r="K153" i="57"/>
  <c r="K155" i="57"/>
  <c r="G156" i="57"/>
  <c r="H156" i="57" s="1"/>
  <c r="K157" i="57"/>
  <c r="G158" i="57"/>
  <c r="H158" i="57" s="1"/>
  <c r="K159" i="57"/>
  <c r="G160" i="57"/>
  <c r="H160" i="57" s="1"/>
  <c r="K189" i="57"/>
  <c r="O195" i="57"/>
  <c r="N206" i="57"/>
  <c r="I162" i="57"/>
  <c r="K163" i="57"/>
  <c r="G165" i="57"/>
  <c r="H165" i="57" s="1"/>
  <c r="J169" i="57"/>
  <c r="J171" i="57"/>
  <c r="J173" i="57"/>
  <c r="N177" i="57"/>
  <c r="K181" i="57"/>
  <c r="J185" i="57"/>
  <c r="G185" i="57"/>
  <c r="H185" i="57" s="1"/>
  <c r="K166" i="57"/>
  <c r="I168" i="57"/>
  <c r="I170" i="57"/>
  <c r="M171" i="57"/>
  <c r="I172" i="57"/>
  <c r="I174" i="57"/>
  <c r="K176" i="57"/>
  <c r="N186" i="57"/>
  <c r="O205" i="57"/>
  <c r="O206" i="57"/>
  <c r="O214" i="57"/>
  <c r="I212" i="57"/>
  <c r="K212" i="57"/>
  <c r="N217" i="57"/>
  <c r="G168" i="57"/>
  <c r="H168" i="57" s="1"/>
  <c r="G170" i="57"/>
  <c r="H170" i="57" s="1"/>
  <c r="G172" i="57"/>
  <c r="H172" i="57" s="1"/>
  <c r="G174" i="57"/>
  <c r="H174" i="57" s="1"/>
  <c r="K175" i="57"/>
  <c r="G176" i="57"/>
  <c r="H176" i="57" s="1"/>
  <c r="K177" i="57"/>
  <c r="G178" i="57"/>
  <c r="H178" i="57" s="1"/>
  <c r="K179" i="57"/>
  <c r="I185" i="57"/>
  <c r="N189" i="57"/>
  <c r="N193" i="57"/>
  <c r="G217" i="57"/>
  <c r="H217" i="57" s="1"/>
  <c r="O217" i="57"/>
  <c r="I217" i="57"/>
  <c r="G208" i="57"/>
  <c r="H208" i="57" s="1"/>
  <c r="K208" i="57"/>
  <c r="J208" i="57"/>
  <c r="O209" i="57"/>
  <c r="I209" i="57"/>
  <c r="N184" i="57"/>
  <c r="O187" i="57"/>
  <c r="N188" i="57"/>
  <c r="G193" i="57"/>
  <c r="H193" i="57" s="1"/>
  <c r="G202" i="57"/>
  <c r="H202" i="57" s="1"/>
  <c r="G209" i="57"/>
  <c r="H209" i="57" s="1"/>
  <c r="G220" i="57"/>
  <c r="H220" i="57" s="1"/>
  <c r="J220" i="57"/>
  <c r="I220" i="57"/>
  <c r="K220" i="57"/>
  <c r="I180" i="57"/>
  <c r="I182" i="57"/>
  <c r="I184" i="57"/>
  <c r="I186" i="57"/>
  <c r="I188" i="57"/>
  <c r="I190" i="57"/>
  <c r="I192" i="57"/>
  <c r="I194" i="57"/>
  <c r="I196" i="57"/>
  <c r="I198" i="57"/>
  <c r="I200" i="57"/>
  <c r="N201" i="57"/>
  <c r="N203" i="57"/>
  <c r="K206" i="57"/>
  <c r="I208" i="57"/>
  <c r="J212" i="57"/>
  <c r="N215" i="57"/>
  <c r="G218" i="57"/>
  <c r="H218" i="57" s="1"/>
  <c r="I205" i="57"/>
  <c r="I218" i="57"/>
  <c r="K218" i="57"/>
  <c r="N207" i="57"/>
  <c r="G204" i="57"/>
  <c r="H204" i="57" s="1"/>
  <c r="I215" i="57"/>
  <c r="I216" i="57"/>
  <c r="K216" i="57"/>
  <c r="G206" i="57"/>
  <c r="H206" i="57" s="1"/>
  <c r="G214" i="57"/>
  <c r="H214" i="57" s="1"/>
  <c r="I206" i="57"/>
  <c r="G212" i="57"/>
  <c r="H212" i="57" s="1"/>
  <c r="I214" i="57"/>
  <c r="K214" i="57"/>
  <c r="J216" i="57"/>
  <c r="K207" i="57"/>
  <c r="K209" i="57"/>
  <c r="K211" i="57"/>
  <c r="K213" i="57"/>
  <c r="K215" i="57"/>
  <c r="K217" i="57"/>
  <c r="K219" i="57"/>
  <c r="K221" i="57"/>
  <c r="V26" i="56"/>
  <c r="B26" i="56" s="1"/>
  <c r="R27" i="56"/>
  <c r="S26" i="56"/>
  <c r="N26" i="56"/>
  <c r="J31" i="56"/>
  <c r="G31" i="56"/>
  <c r="H31" i="56" s="1"/>
  <c r="J48" i="56"/>
  <c r="G48" i="56"/>
  <c r="H48" i="56" s="1"/>
  <c r="E16" i="56"/>
  <c r="O51" i="56" s="1"/>
  <c r="K25" i="56"/>
  <c r="N27" i="56"/>
  <c r="K29" i="56"/>
  <c r="N31" i="56"/>
  <c r="K33" i="56"/>
  <c r="N35" i="56"/>
  <c r="N44" i="56"/>
  <c r="K76" i="56"/>
  <c r="I76" i="56"/>
  <c r="N76" i="56"/>
  <c r="N219" i="56"/>
  <c r="N203" i="56"/>
  <c r="N213" i="56"/>
  <c r="N211" i="56"/>
  <c r="N195" i="56"/>
  <c r="N197" i="56"/>
  <c r="N180" i="56"/>
  <c r="N178" i="56"/>
  <c r="N176" i="56"/>
  <c r="N174" i="56"/>
  <c r="N187" i="56"/>
  <c r="N183" i="56"/>
  <c r="N182" i="56"/>
  <c r="N171" i="56"/>
  <c r="N168" i="56"/>
  <c r="N160" i="56"/>
  <c r="N152" i="56"/>
  <c r="N201" i="56"/>
  <c r="N145" i="56"/>
  <c r="N133" i="56"/>
  <c r="N166" i="56"/>
  <c r="N113" i="56"/>
  <c r="N191" i="56"/>
  <c r="N137" i="56"/>
  <c r="N154" i="56"/>
  <c r="N119" i="56"/>
  <c r="N103" i="56"/>
  <c r="N93" i="56"/>
  <c r="N91" i="56"/>
  <c r="N147" i="56"/>
  <c r="N85" i="56"/>
  <c r="N115" i="56"/>
  <c r="N82" i="56"/>
  <c r="N66" i="56"/>
  <c r="N52" i="56"/>
  <c r="N70" i="56"/>
  <c r="N158" i="56"/>
  <c r="N107" i="56"/>
  <c r="N80" i="56"/>
  <c r="N64" i="56"/>
  <c r="N56" i="56"/>
  <c r="N40" i="56"/>
  <c r="N135" i="56"/>
  <c r="N58" i="56"/>
  <c r="N42" i="56"/>
  <c r="N131" i="56"/>
  <c r="N105" i="56"/>
  <c r="N84" i="56"/>
  <c r="N68" i="56"/>
  <c r="J27" i="56"/>
  <c r="G27" i="56"/>
  <c r="H27" i="56" s="1"/>
  <c r="N30" i="56"/>
  <c r="N36" i="56"/>
  <c r="K60" i="56"/>
  <c r="I60" i="56"/>
  <c r="N60" i="56"/>
  <c r="I83" i="56"/>
  <c r="I26" i="56"/>
  <c r="K26" i="56"/>
  <c r="J28" i="56"/>
  <c r="I30" i="56"/>
  <c r="K30" i="56"/>
  <c r="J32" i="56"/>
  <c r="I34" i="56"/>
  <c r="K34" i="56"/>
  <c r="I53" i="56"/>
  <c r="N62" i="56"/>
  <c r="K50" i="56"/>
  <c r="I50" i="56"/>
  <c r="N50" i="56"/>
  <c r="N51" i="56"/>
  <c r="G70" i="56"/>
  <c r="H70" i="56" s="1"/>
  <c r="N78" i="56"/>
  <c r="N87" i="56"/>
  <c r="I102" i="56"/>
  <c r="G102" i="56"/>
  <c r="H102" i="56" s="1"/>
  <c r="J25" i="56"/>
  <c r="C16" i="56"/>
  <c r="M33" i="56" s="1"/>
  <c r="Q25" i="56"/>
  <c r="G25" i="56"/>
  <c r="H25" i="56" s="1"/>
  <c r="J29" i="56"/>
  <c r="G29" i="56"/>
  <c r="H29" i="56" s="1"/>
  <c r="J33" i="56"/>
  <c r="G33" i="56"/>
  <c r="H33" i="56" s="1"/>
  <c r="I36" i="56"/>
  <c r="K36" i="56"/>
  <c r="N37" i="56"/>
  <c r="G63" i="56"/>
  <c r="H63" i="56" s="1"/>
  <c r="K63" i="56"/>
  <c r="J63" i="56"/>
  <c r="N73" i="56"/>
  <c r="N74" i="56"/>
  <c r="N16" i="56"/>
  <c r="N25" i="56"/>
  <c r="K27" i="56"/>
  <c r="N29" i="56"/>
  <c r="K31" i="56"/>
  <c r="N33" i="56"/>
  <c r="O36" i="56"/>
  <c r="N38" i="56"/>
  <c r="G49" i="56"/>
  <c r="H49" i="56" s="1"/>
  <c r="K49" i="56"/>
  <c r="J49" i="56"/>
  <c r="G79" i="56"/>
  <c r="H79" i="56" s="1"/>
  <c r="K79" i="56"/>
  <c r="J79" i="56"/>
  <c r="V25" i="56"/>
  <c r="B25" i="56" s="1"/>
  <c r="I28" i="56"/>
  <c r="K28" i="56"/>
  <c r="I32" i="56"/>
  <c r="K32" i="56"/>
  <c r="J91" i="56"/>
  <c r="K91" i="56"/>
  <c r="G91" i="56"/>
  <c r="H91" i="56" s="1"/>
  <c r="N46" i="56"/>
  <c r="N54" i="56"/>
  <c r="I67" i="56"/>
  <c r="G35" i="56"/>
  <c r="H35" i="56" s="1"/>
  <c r="I37" i="56"/>
  <c r="K43" i="56"/>
  <c r="G47" i="56"/>
  <c r="H47" i="56" s="1"/>
  <c r="K48" i="56"/>
  <c r="I48" i="56"/>
  <c r="N49" i="56"/>
  <c r="G52" i="56"/>
  <c r="H52" i="56" s="1"/>
  <c r="J61" i="56"/>
  <c r="N63" i="56"/>
  <c r="K66" i="56"/>
  <c r="I66" i="56"/>
  <c r="G69" i="56"/>
  <c r="H69" i="56" s="1"/>
  <c r="J77" i="56"/>
  <c r="N79" i="56"/>
  <c r="K82" i="56"/>
  <c r="I82" i="56"/>
  <c r="G85" i="56"/>
  <c r="H85" i="56" s="1"/>
  <c r="I86" i="56"/>
  <c r="O90" i="56"/>
  <c r="I90" i="56"/>
  <c r="G90" i="56"/>
  <c r="H90" i="56" s="1"/>
  <c r="I96" i="56"/>
  <c r="G96" i="56"/>
  <c r="H96" i="56" s="1"/>
  <c r="N104" i="56"/>
  <c r="N108" i="56"/>
  <c r="N126" i="56"/>
  <c r="K143" i="56"/>
  <c r="I143" i="56"/>
  <c r="N143" i="56"/>
  <c r="K46" i="56"/>
  <c r="I46" i="56"/>
  <c r="N47" i="56"/>
  <c r="K61" i="56"/>
  <c r="N69" i="56"/>
  <c r="K72" i="56"/>
  <c r="I72" i="56"/>
  <c r="K77" i="56"/>
  <c r="J83" i="56"/>
  <c r="N92" i="56"/>
  <c r="G108" i="56"/>
  <c r="H108" i="56" s="1"/>
  <c r="I108" i="56"/>
  <c r="I129" i="56"/>
  <c r="K129" i="56"/>
  <c r="N129" i="56"/>
  <c r="K44" i="56"/>
  <c r="I44" i="56"/>
  <c r="N45" i="56"/>
  <c r="N59" i="56"/>
  <c r="K62" i="56"/>
  <c r="I62" i="56"/>
  <c r="N75" i="56"/>
  <c r="K78" i="56"/>
  <c r="I78" i="56"/>
  <c r="J93" i="56"/>
  <c r="K93" i="56"/>
  <c r="G98" i="56"/>
  <c r="H98" i="56" s="1"/>
  <c r="I98" i="56"/>
  <c r="N99" i="56"/>
  <c r="I109" i="56"/>
  <c r="N109" i="56"/>
  <c r="G116" i="56"/>
  <c r="H116" i="56" s="1"/>
  <c r="I116" i="56"/>
  <c r="N123" i="56"/>
  <c r="J35" i="56"/>
  <c r="G41" i="56"/>
  <c r="H41" i="56" s="1"/>
  <c r="K42" i="56"/>
  <c r="I42" i="56"/>
  <c r="N43" i="56"/>
  <c r="G46" i="56"/>
  <c r="H46" i="56" s="1"/>
  <c r="G57" i="56"/>
  <c r="H57" i="56" s="1"/>
  <c r="K58" i="56"/>
  <c r="I58" i="56"/>
  <c r="N65" i="56"/>
  <c r="K68" i="56"/>
  <c r="I68" i="56"/>
  <c r="G71" i="56"/>
  <c r="H71" i="56" s="1"/>
  <c r="N81" i="56"/>
  <c r="K84" i="56"/>
  <c r="I84" i="56"/>
  <c r="I85" i="56"/>
  <c r="N86" i="56"/>
  <c r="O87" i="56"/>
  <c r="I105" i="56"/>
  <c r="K105" i="56"/>
  <c r="J111" i="56"/>
  <c r="G111" i="56"/>
  <c r="H111" i="56" s="1"/>
  <c r="J113" i="56"/>
  <c r="G113" i="56"/>
  <c r="H113" i="56" s="1"/>
  <c r="G114" i="56"/>
  <c r="H114" i="56" s="1"/>
  <c r="I114" i="56"/>
  <c r="K40" i="56"/>
  <c r="I40" i="56"/>
  <c r="N41" i="56"/>
  <c r="G44" i="56"/>
  <c r="H44" i="56" s="1"/>
  <c r="K56" i="56"/>
  <c r="I56" i="56"/>
  <c r="N57" i="56"/>
  <c r="N71" i="56"/>
  <c r="K74" i="56"/>
  <c r="I74" i="56"/>
  <c r="I87" i="56"/>
  <c r="O93" i="56"/>
  <c r="N94" i="56"/>
  <c r="O98" i="56"/>
  <c r="N110" i="56"/>
  <c r="N112" i="56"/>
  <c r="I121" i="56"/>
  <c r="N121" i="56"/>
  <c r="K121" i="56"/>
  <c r="J127" i="56"/>
  <c r="G127" i="56"/>
  <c r="H127" i="56" s="1"/>
  <c r="K139" i="56"/>
  <c r="I139" i="56"/>
  <c r="N139" i="56"/>
  <c r="K38" i="56"/>
  <c r="I38" i="56"/>
  <c r="N39" i="56"/>
  <c r="G53" i="56"/>
  <c r="H53" i="56" s="1"/>
  <c r="K54" i="56"/>
  <c r="I54" i="56"/>
  <c r="N55" i="56"/>
  <c r="J59" i="56"/>
  <c r="N61" i="56"/>
  <c r="K64" i="56"/>
  <c r="I64" i="56"/>
  <c r="G67" i="56"/>
  <c r="H67" i="56" s="1"/>
  <c r="N77" i="56"/>
  <c r="K80" i="56"/>
  <c r="I80" i="56"/>
  <c r="G83" i="56"/>
  <c r="H83" i="56" s="1"/>
  <c r="G93" i="56"/>
  <c r="H93" i="56" s="1"/>
  <c r="G100" i="56"/>
  <c r="H100" i="56" s="1"/>
  <c r="I100" i="56"/>
  <c r="I101" i="56"/>
  <c r="N101" i="56"/>
  <c r="K109" i="56"/>
  <c r="I110" i="56"/>
  <c r="G112" i="56"/>
  <c r="H112" i="56" s="1"/>
  <c r="O112" i="56"/>
  <c r="I112" i="56"/>
  <c r="J45" i="56"/>
  <c r="K47" i="56"/>
  <c r="N48" i="56"/>
  <c r="G51" i="56"/>
  <c r="H51" i="56" s="1"/>
  <c r="K52" i="56"/>
  <c r="I52" i="56"/>
  <c r="N53" i="56"/>
  <c r="K59" i="56"/>
  <c r="J65" i="56"/>
  <c r="N67" i="56"/>
  <c r="K70" i="56"/>
  <c r="I70" i="56"/>
  <c r="N72" i="56"/>
  <c r="G73" i="56"/>
  <c r="H73" i="56" s="1"/>
  <c r="K75" i="56"/>
  <c r="J81" i="56"/>
  <c r="N83" i="56"/>
  <c r="O86" i="56"/>
  <c r="I88" i="56"/>
  <c r="G88" i="56"/>
  <c r="H88" i="56" s="1"/>
  <c r="I89" i="56"/>
  <c r="N89" i="56"/>
  <c r="I95" i="56"/>
  <c r="N95" i="56"/>
  <c r="O101" i="56"/>
  <c r="J103" i="56"/>
  <c r="J107" i="56"/>
  <c r="G107" i="56"/>
  <c r="H107" i="56" s="1"/>
  <c r="G110" i="56"/>
  <c r="H110" i="56" s="1"/>
  <c r="J119" i="56"/>
  <c r="K119" i="56"/>
  <c r="G119" i="56"/>
  <c r="H119" i="56" s="1"/>
  <c r="N146" i="56"/>
  <c r="G87" i="56"/>
  <c r="H87" i="56" s="1"/>
  <c r="N88" i="56"/>
  <c r="K88" i="56"/>
  <c r="N90" i="56"/>
  <c r="N96" i="56"/>
  <c r="N98" i="56"/>
  <c r="N100" i="56"/>
  <c r="N102" i="56"/>
  <c r="O105" i="56"/>
  <c r="I107" i="56"/>
  <c r="K107" i="56"/>
  <c r="I111" i="56"/>
  <c r="N111" i="56"/>
  <c r="I113" i="56"/>
  <c r="K113" i="56"/>
  <c r="O119" i="56"/>
  <c r="M124" i="56"/>
  <c r="G126" i="56"/>
  <c r="H126" i="56" s="1"/>
  <c r="I126" i="56"/>
  <c r="I127" i="56"/>
  <c r="K127" i="56"/>
  <c r="N127" i="56"/>
  <c r="K162" i="56"/>
  <c r="I162" i="56"/>
  <c r="N162" i="56"/>
  <c r="I115" i="56"/>
  <c r="K115" i="56"/>
  <c r="I117" i="56"/>
  <c r="N117" i="56"/>
  <c r="N120" i="56"/>
  <c r="K137" i="56"/>
  <c r="I137" i="56"/>
  <c r="N142" i="56"/>
  <c r="O92" i="56"/>
  <c r="G133" i="56"/>
  <c r="H133" i="56" s="1"/>
  <c r="O137" i="56"/>
  <c r="N148" i="56"/>
  <c r="G188" i="56"/>
  <c r="H188" i="56" s="1"/>
  <c r="K188" i="56"/>
  <c r="J188" i="56"/>
  <c r="I97" i="56"/>
  <c r="N97" i="56"/>
  <c r="I99" i="56"/>
  <c r="K99" i="56"/>
  <c r="K133" i="56"/>
  <c r="I133" i="56"/>
  <c r="N134" i="56"/>
  <c r="N136" i="56"/>
  <c r="N118" i="56"/>
  <c r="I125" i="56"/>
  <c r="N125" i="56"/>
  <c r="N128" i="56"/>
  <c r="K131" i="56"/>
  <c r="I131" i="56"/>
  <c r="G132" i="56"/>
  <c r="H132" i="56" s="1"/>
  <c r="I132" i="56"/>
  <c r="K135" i="56"/>
  <c r="I135" i="56"/>
  <c r="G136" i="56"/>
  <c r="H136" i="56" s="1"/>
  <c r="I136" i="56"/>
  <c r="K141" i="56"/>
  <c r="I141" i="56"/>
  <c r="N141" i="56"/>
  <c r="N144" i="56"/>
  <c r="O209" i="56"/>
  <c r="N114" i="56"/>
  <c r="G118" i="56"/>
  <c r="H118" i="56" s="1"/>
  <c r="I118" i="56"/>
  <c r="I123" i="56"/>
  <c r="K123" i="56"/>
  <c r="O131" i="56"/>
  <c r="O135" i="56"/>
  <c r="N140" i="56"/>
  <c r="O147" i="56"/>
  <c r="N155" i="56"/>
  <c r="J208" i="56"/>
  <c r="G208" i="56"/>
  <c r="H208" i="56" s="1"/>
  <c r="N122" i="56"/>
  <c r="O123" i="56"/>
  <c r="O129" i="56"/>
  <c r="N138" i="56"/>
  <c r="K170" i="56"/>
  <c r="I170" i="56"/>
  <c r="N170" i="56"/>
  <c r="K217" i="56"/>
  <c r="I217" i="56"/>
  <c r="N217" i="56"/>
  <c r="N106" i="56"/>
  <c r="O107" i="56"/>
  <c r="O113" i="56"/>
  <c r="G121" i="56"/>
  <c r="H121" i="56" s="1"/>
  <c r="J131" i="56"/>
  <c r="N132" i="56"/>
  <c r="K147" i="56"/>
  <c r="I147" i="56"/>
  <c r="G149" i="56"/>
  <c r="H149" i="56" s="1"/>
  <c r="J152" i="56"/>
  <c r="K152" i="56"/>
  <c r="G152" i="56"/>
  <c r="H152" i="56" s="1"/>
  <c r="G171" i="56"/>
  <c r="H171" i="56" s="1"/>
  <c r="K171" i="56"/>
  <c r="J171" i="56"/>
  <c r="O111" i="56"/>
  <c r="N116" i="56"/>
  <c r="O117" i="56"/>
  <c r="N124" i="56"/>
  <c r="N130" i="56"/>
  <c r="K145" i="56"/>
  <c r="I145" i="56"/>
  <c r="N164" i="56"/>
  <c r="J92" i="56"/>
  <c r="J94" i="56"/>
  <c r="J96" i="56"/>
  <c r="J98" i="56"/>
  <c r="J110" i="56"/>
  <c r="J112" i="56"/>
  <c r="J114" i="56"/>
  <c r="J126" i="56"/>
  <c r="J128" i="56"/>
  <c r="J130" i="56"/>
  <c r="J132" i="56"/>
  <c r="J134" i="56"/>
  <c r="J136" i="56"/>
  <c r="J138" i="56"/>
  <c r="J140" i="56"/>
  <c r="J142" i="56"/>
  <c r="J144" i="56"/>
  <c r="J146" i="56"/>
  <c r="J148" i="56"/>
  <c r="K150" i="56"/>
  <c r="N157" i="56"/>
  <c r="O162" i="56"/>
  <c r="N165" i="56"/>
  <c r="I175" i="56"/>
  <c r="G197" i="56"/>
  <c r="H197" i="56" s="1"/>
  <c r="J197" i="56"/>
  <c r="I202" i="56"/>
  <c r="G135" i="56"/>
  <c r="H135" i="56" s="1"/>
  <c r="G137" i="56"/>
  <c r="H137" i="56" s="1"/>
  <c r="G139" i="56"/>
  <c r="H139" i="56" s="1"/>
  <c r="G141" i="56"/>
  <c r="H141" i="56" s="1"/>
  <c r="G143" i="56"/>
  <c r="H143" i="56" s="1"/>
  <c r="G145" i="56"/>
  <c r="H145" i="56" s="1"/>
  <c r="G147" i="56"/>
  <c r="H147" i="56" s="1"/>
  <c r="N156" i="56"/>
  <c r="K160" i="56"/>
  <c r="I160" i="56"/>
  <c r="G162" i="56"/>
  <c r="H162" i="56" s="1"/>
  <c r="K168" i="56"/>
  <c r="I168" i="56"/>
  <c r="G170" i="56"/>
  <c r="H170" i="56" s="1"/>
  <c r="O171" i="56"/>
  <c r="O175" i="56"/>
  <c r="J184" i="56"/>
  <c r="K199" i="56"/>
  <c r="I199" i="56"/>
  <c r="N199" i="56"/>
  <c r="I149" i="56"/>
  <c r="N150" i="56"/>
  <c r="N163" i="56"/>
  <c r="O181" i="56"/>
  <c r="K184" i="56"/>
  <c r="N184" i="56"/>
  <c r="I184" i="56"/>
  <c r="N185" i="56"/>
  <c r="K185" i="56"/>
  <c r="J193" i="56"/>
  <c r="G193" i="56"/>
  <c r="H193" i="56" s="1"/>
  <c r="O195" i="56"/>
  <c r="O197" i="56"/>
  <c r="J206" i="56"/>
  <c r="G206" i="56"/>
  <c r="H206" i="56" s="1"/>
  <c r="G211" i="56"/>
  <c r="H211" i="56" s="1"/>
  <c r="J211" i="56"/>
  <c r="N214" i="56"/>
  <c r="N151" i="56"/>
  <c r="K158" i="56"/>
  <c r="I158" i="56"/>
  <c r="O163" i="56"/>
  <c r="K166" i="56"/>
  <c r="I166" i="56"/>
  <c r="I177" i="56"/>
  <c r="O185" i="56"/>
  <c r="O187" i="56"/>
  <c r="N192" i="56"/>
  <c r="I194" i="56"/>
  <c r="J139" i="56"/>
  <c r="O140" i="56"/>
  <c r="J141" i="56"/>
  <c r="J143" i="56"/>
  <c r="J145" i="56"/>
  <c r="J147" i="56"/>
  <c r="O148" i="56"/>
  <c r="O151" i="56"/>
  <c r="N161" i="56"/>
  <c r="N169" i="56"/>
  <c r="M173" i="56"/>
  <c r="O177" i="56"/>
  <c r="G190" i="56"/>
  <c r="H190" i="56" s="1"/>
  <c r="J190" i="56"/>
  <c r="K190" i="56"/>
  <c r="O150" i="56"/>
  <c r="G151" i="56"/>
  <c r="H151" i="56" s="1"/>
  <c r="N153" i="56"/>
  <c r="K164" i="56"/>
  <c r="I164" i="56"/>
  <c r="O169" i="56"/>
  <c r="G209" i="56"/>
  <c r="H209" i="56" s="1"/>
  <c r="J209" i="56"/>
  <c r="K209" i="56"/>
  <c r="I218" i="56"/>
  <c r="N149" i="56"/>
  <c r="O153" i="56"/>
  <c r="N159" i="56"/>
  <c r="N167" i="56"/>
  <c r="I179" i="56"/>
  <c r="M169" i="56"/>
  <c r="N172" i="56"/>
  <c r="G198" i="56"/>
  <c r="H198" i="56" s="1"/>
  <c r="K198" i="56"/>
  <c r="O212" i="56"/>
  <c r="I212" i="56"/>
  <c r="K215" i="56"/>
  <c r="I215" i="56"/>
  <c r="N215" i="56"/>
  <c r="N216" i="56"/>
  <c r="N173" i="56"/>
  <c r="N175" i="56"/>
  <c r="N177" i="56"/>
  <c r="N179" i="56"/>
  <c r="N181" i="56"/>
  <c r="N186" i="56"/>
  <c r="K191" i="56"/>
  <c r="I191" i="56"/>
  <c r="I205" i="56"/>
  <c r="K205" i="56"/>
  <c r="N205" i="56"/>
  <c r="I207" i="56"/>
  <c r="K207" i="56"/>
  <c r="G219" i="56"/>
  <c r="H219" i="56" s="1"/>
  <c r="J219" i="56"/>
  <c r="N224" i="56"/>
  <c r="J173" i="56"/>
  <c r="G173" i="56"/>
  <c r="H173" i="56" s="1"/>
  <c r="K174" i="56"/>
  <c r="J175" i="56"/>
  <c r="G175" i="56"/>
  <c r="H175" i="56" s="1"/>
  <c r="K176" i="56"/>
  <c r="J177" i="56"/>
  <c r="G177" i="56"/>
  <c r="H177" i="56" s="1"/>
  <c r="K178" i="56"/>
  <c r="J179" i="56"/>
  <c r="G179" i="56"/>
  <c r="H179" i="56" s="1"/>
  <c r="K180" i="56"/>
  <c r="J181" i="56"/>
  <c r="G181" i="56"/>
  <c r="H181" i="56" s="1"/>
  <c r="O182" i="56"/>
  <c r="O186" i="56"/>
  <c r="G194" i="56"/>
  <c r="H194" i="56" s="1"/>
  <c r="N196" i="56"/>
  <c r="O174" i="56"/>
  <c r="O176" i="56"/>
  <c r="O178" i="56"/>
  <c r="K189" i="56"/>
  <c r="I189" i="56"/>
  <c r="N189" i="56"/>
  <c r="O196" i="56"/>
  <c r="G202" i="56"/>
  <c r="H202" i="56" s="1"/>
  <c r="N207" i="56"/>
  <c r="O219" i="56"/>
  <c r="I174" i="56"/>
  <c r="I176" i="56"/>
  <c r="I178" i="56"/>
  <c r="I180" i="56"/>
  <c r="G187" i="56"/>
  <c r="H187" i="56" s="1"/>
  <c r="N190" i="56"/>
  <c r="O192" i="56"/>
  <c r="K195" i="56"/>
  <c r="I195" i="56"/>
  <c r="G200" i="56"/>
  <c r="H200" i="56" s="1"/>
  <c r="J200" i="56"/>
  <c r="J202" i="56"/>
  <c r="G212" i="56"/>
  <c r="H212" i="56" s="1"/>
  <c r="J212" i="56"/>
  <c r="G213" i="56"/>
  <c r="H213" i="56" s="1"/>
  <c r="J213" i="56"/>
  <c r="G217" i="56"/>
  <c r="H217" i="56" s="1"/>
  <c r="G192" i="56"/>
  <c r="H192" i="56" s="1"/>
  <c r="K193" i="56"/>
  <c r="I193" i="56"/>
  <c r="N194" i="56"/>
  <c r="K201" i="56"/>
  <c r="I201" i="56"/>
  <c r="N204" i="56"/>
  <c r="G207" i="56"/>
  <c r="H207" i="56" s="1"/>
  <c r="G220" i="56"/>
  <c r="H220" i="56" s="1"/>
  <c r="J220" i="56"/>
  <c r="G221" i="56"/>
  <c r="H221" i="56" s="1"/>
  <c r="J221" i="56"/>
  <c r="N220" i="56"/>
  <c r="N223" i="56"/>
  <c r="G232" i="56"/>
  <c r="H232" i="56" s="1"/>
  <c r="J232" i="56"/>
  <c r="I220" i="56"/>
  <c r="I222" i="56"/>
  <c r="O222" i="56"/>
  <c r="O223" i="56"/>
  <c r="M235" i="56"/>
  <c r="G183" i="56"/>
  <c r="H183" i="56" s="1"/>
  <c r="G185" i="56"/>
  <c r="H185" i="56" s="1"/>
  <c r="G186" i="56"/>
  <c r="H186" i="56" s="1"/>
  <c r="K187" i="56"/>
  <c r="I187" i="56"/>
  <c r="N188" i="56"/>
  <c r="G191" i="56"/>
  <c r="H191" i="56" s="1"/>
  <c r="N200" i="56"/>
  <c r="K203" i="56"/>
  <c r="I203" i="56"/>
  <c r="G205" i="56"/>
  <c r="H205" i="56" s="1"/>
  <c r="J205" i="56"/>
  <c r="J207" i="56"/>
  <c r="N208" i="56"/>
  <c r="N212" i="56"/>
  <c r="O215" i="56"/>
  <c r="J237" i="56"/>
  <c r="G237" i="56"/>
  <c r="H237" i="56" s="1"/>
  <c r="N226" i="56"/>
  <c r="O229" i="56"/>
  <c r="K192" i="56"/>
  <c r="N193" i="56"/>
  <c r="G196" i="56"/>
  <c r="H196" i="56" s="1"/>
  <c r="K197" i="56"/>
  <c r="I197" i="56"/>
  <c r="N198" i="56"/>
  <c r="N202" i="56"/>
  <c r="N206" i="56"/>
  <c r="I209" i="56"/>
  <c r="N209" i="56"/>
  <c r="G214" i="56"/>
  <c r="H214" i="56" s="1"/>
  <c r="J214" i="56"/>
  <c r="N231" i="56"/>
  <c r="K211" i="56"/>
  <c r="I211" i="56"/>
  <c r="G216" i="56"/>
  <c r="H216" i="56" s="1"/>
  <c r="K219" i="56"/>
  <c r="I219" i="56"/>
  <c r="N221" i="56"/>
  <c r="J227" i="56"/>
  <c r="G227" i="56"/>
  <c r="H227" i="56" s="1"/>
  <c r="J230" i="56"/>
  <c r="N232" i="56"/>
  <c r="N237" i="56"/>
  <c r="N227" i="56"/>
  <c r="J233" i="56"/>
  <c r="G233" i="56"/>
  <c r="H233" i="56" s="1"/>
  <c r="G210" i="56"/>
  <c r="H210" i="56" s="1"/>
  <c r="K213" i="56"/>
  <c r="I213" i="56"/>
  <c r="G218" i="56"/>
  <c r="H218" i="56" s="1"/>
  <c r="G222" i="56"/>
  <c r="H222" i="56" s="1"/>
  <c r="J226" i="56"/>
  <c r="N228" i="56"/>
  <c r="N233" i="56"/>
  <c r="N210" i="56"/>
  <c r="G215" i="56"/>
  <c r="H215" i="56" s="1"/>
  <c r="N218" i="56"/>
  <c r="N222" i="56"/>
  <c r="G225" i="56"/>
  <c r="H225" i="56" s="1"/>
  <c r="J229" i="56"/>
  <c r="G229" i="56"/>
  <c r="H229" i="56" s="1"/>
  <c r="N234" i="56"/>
  <c r="N225" i="56"/>
  <c r="N229" i="56"/>
  <c r="J235" i="56"/>
  <c r="G235" i="56"/>
  <c r="H235" i="56" s="1"/>
  <c r="G223" i="56"/>
  <c r="H223" i="56" s="1"/>
  <c r="J228" i="56"/>
  <c r="N230" i="56"/>
  <c r="N235" i="56"/>
  <c r="J231" i="56"/>
  <c r="G231" i="56"/>
  <c r="H231" i="56" s="1"/>
  <c r="N236" i="56"/>
  <c r="K204" i="56"/>
  <c r="K206" i="56"/>
  <c r="K208" i="56"/>
  <c r="K210" i="56"/>
  <c r="K212" i="56"/>
  <c r="K214" i="56"/>
  <c r="K216" i="56"/>
  <c r="K218" i="56"/>
  <c r="K220" i="56"/>
  <c r="K222" i="56"/>
  <c r="K224" i="56"/>
  <c r="K226" i="56"/>
  <c r="K228" i="56"/>
  <c r="K230" i="56"/>
  <c r="K232" i="56"/>
  <c r="K234" i="56"/>
  <c r="K236" i="56"/>
  <c r="I221" i="56"/>
  <c r="I223" i="56"/>
  <c r="I225" i="56"/>
  <c r="I227" i="56"/>
  <c r="I229" i="56"/>
  <c r="I231" i="56"/>
  <c r="I233" i="56"/>
  <c r="I235" i="56"/>
  <c r="I237" i="56"/>
  <c r="O228" i="56"/>
  <c r="O232" i="56"/>
  <c r="O234" i="56"/>
  <c r="O236" i="56"/>
  <c r="K221" i="56"/>
  <c r="K223" i="56"/>
  <c r="K225" i="56"/>
  <c r="K227" i="56"/>
  <c r="K229" i="56"/>
  <c r="K231" i="56"/>
  <c r="K233" i="56"/>
  <c r="K235" i="56"/>
  <c r="K237" i="56"/>
  <c r="G148" i="53"/>
  <c r="H148" i="53" s="1"/>
  <c r="G189" i="53"/>
  <c r="H189" i="53" s="1"/>
  <c r="G205" i="53"/>
  <c r="H205" i="53" s="1"/>
  <c r="I37" i="53"/>
  <c r="I51" i="53"/>
  <c r="K60" i="53"/>
  <c r="J61" i="53"/>
  <c r="G89" i="53"/>
  <c r="H89" i="53" s="1"/>
  <c r="G107" i="53"/>
  <c r="H107" i="53" s="1"/>
  <c r="G117" i="53"/>
  <c r="H117" i="53" s="1"/>
  <c r="K134" i="53"/>
  <c r="K148" i="53"/>
  <c r="K186" i="53"/>
  <c r="I196" i="53"/>
  <c r="I198" i="53"/>
  <c r="K205" i="53"/>
  <c r="I212" i="53"/>
  <c r="I41" i="53"/>
  <c r="G65" i="53"/>
  <c r="H65" i="53" s="1"/>
  <c r="K70" i="53"/>
  <c r="G77" i="53"/>
  <c r="H77" i="53" s="1"/>
  <c r="K106" i="53"/>
  <c r="K112" i="53"/>
  <c r="K116" i="53"/>
  <c r="K138" i="53"/>
  <c r="K202" i="53"/>
  <c r="K211" i="53"/>
  <c r="I27" i="53"/>
  <c r="J43" i="53"/>
  <c r="G57" i="53"/>
  <c r="H57" i="53" s="1"/>
  <c r="I62" i="53"/>
  <c r="I77" i="53"/>
  <c r="G83" i="53"/>
  <c r="H83" i="53" s="1"/>
  <c r="G91" i="53"/>
  <c r="H91" i="53" s="1"/>
  <c r="J99" i="53"/>
  <c r="G109" i="53"/>
  <c r="H109" i="53" s="1"/>
  <c r="G111" i="53"/>
  <c r="H111" i="53" s="1"/>
  <c r="G114" i="53"/>
  <c r="H114" i="53" s="1"/>
  <c r="G116" i="53"/>
  <c r="H116" i="53" s="1"/>
  <c r="G119" i="53"/>
  <c r="H119" i="53" s="1"/>
  <c r="G121" i="53"/>
  <c r="H121" i="53" s="1"/>
  <c r="G126" i="53"/>
  <c r="H126" i="53" s="1"/>
  <c r="I188" i="53"/>
  <c r="J193" i="53"/>
  <c r="I218" i="53"/>
  <c r="G45" i="53"/>
  <c r="H45" i="53" s="1"/>
  <c r="G47" i="53"/>
  <c r="H47" i="53" s="1"/>
  <c r="I52" i="53"/>
  <c r="J72" i="53"/>
  <c r="I79" i="53"/>
  <c r="J80" i="53"/>
  <c r="G85" i="53"/>
  <c r="H85" i="53" s="1"/>
  <c r="I111" i="53"/>
  <c r="G113" i="53"/>
  <c r="H113" i="53" s="1"/>
  <c r="I123" i="53"/>
  <c r="J138" i="53"/>
  <c r="J156" i="53"/>
  <c r="K158" i="53"/>
  <c r="G187" i="53"/>
  <c r="H187" i="53" s="1"/>
  <c r="I47" i="53"/>
  <c r="G100" i="53"/>
  <c r="H100" i="53" s="1"/>
  <c r="K121" i="53"/>
  <c r="G144" i="53"/>
  <c r="H144" i="53" s="1"/>
  <c r="I160" i="53"/>
  <c r="G177" i="53"/>
  <c r="H177" i="53" s="1"/>
  <c r="G210" i="53"/>
  <c r="H210" i="53" s="1"/>
  <c r="I213" i="53"/>
  <c r="I26" i="53"/>
  <c r="I33" i="53"/>
  <c r="I49" i="53"/>
  <c r="I56" i="53"/>
  <c r="I97" i="53"/>
  <c r="I102" i="53"/>
  <c r="K107" i="53"/>
  <c r="I110" i="53"/>
  <c r="K117" i="53"/>
  <c r="I120" i="53"/>
  <c r="K144" i="53"/>
  <c r="K166" i="53"/>
  <c r="K196" i="53"/>
  <c r="G212" i="53"/>
  <c r="H212" i="53" s="1"/>
  <c r="G29" i="53"/>
  <c r="H29" i="53" s="1"/>
  <c r="G33" i="53"/>
  <c r="H33" i="53" s="1"/>
  <c r="G37" i="53"/>
  <c r="H37" i="53" s="1"/>
  <c r="G41" i="53"/>
  <c r="H41" i="53" s="1"/>
  <c r="I44" i="53"/>
  <c r="I48" i="53"/>
  <c r="I100" i="53"/>
  <c r="G101" i="53"/>
  <c r="H101" i="53" s="1"/>
  <c r="G110" i="53"/>
  <c r="H110" i="53" s="1"/>
  <c r="G115" i="53"/>
  <c r="H115" i="53" s="1"/>
  <c r="G120" i="53"/>
  <c r="H120" i="53" s="1"/>
  <c r="I124" i="53"/>
  <c r="G127" i="53"/>
  <c r="H127" i="53" s="1"/>
  <c r="I136" i="53"/>
  <c r="G160" i="53"/>
  <c r="H160" i="53" s="1"/>
  <c r="I184" i="53"/>
  <c r="J200" i="53"/>
  <c r="I206" i="53"/>
  <c r="K213" i="53"/>
  <c r="K52" i="53"/>
  <c r="K56" i="53"/>
  <c r="K110" i="53"/>
  <c r="K120" i="53"/>
  <c r="G124" i="53"/>
  <c r="H124" i="53" s="1"/>
  <c r="I190" i="53"/>
  <c r="G27" i="53"/>
  <c r="H27" i="53" s="1"/>
  <c r="K44" i="53"/>
  <c r="K48" i="53"/>
  <c r="G51" i="53"/>
  <c r="H51" i="53" s="1"/>
  <c r="G55" i="53"/>
  <c r="H55" i="53" s="1"/>
  <c r="J70" i="53"/>
  <c r="G73" i="53"/>
  <c r="H73" i="53" s="1"/>
  <c r="G95" i="53"/>
  <c r="H95" i="53" s="1"/>
  <c r="J100" i="53"/>
  <c r="I105" i="53"/>
  <c r="I109" i="53"/>
  <c r="I119" i="53"/>
  <c r="G123" i="53"/>
  <c r="H123" i="53" s="1"/>
  <c r="I138" i="53"/>
  <c r="G140" i="53"/>
  <c r="H140" i="53" s="1"/>
  <c r="J148" i="53"/>
  <c r="G156" i="53"/>
  <c r="H156" i="53" s="1"/>
  <c r="J171" i="53"/>
  <c r="G179" i="53"/>
  <c r="H179" i="53" s="1"/>
  <c r="G182" i="53"/>
  <c r="H182" i="53" s="1"/>
  <c r="I186" i="53"/>
  <c r="J196" i="53"/>
  <c r="I202" i="53"/>
  <c r="G204" i="53"/>
  <c r="H204" i="53" s="1"/>
  <c r="K32" i="53"/>
  <c r="K36" i="53"/>
  <c r="K40" i="53"/>
  <c r="I58" i="53"/>
  <c r="J82" i="53"/>
  <c r="G98" i="53"/>
  <c r="H98" i="53" s="1"/>
  <c r="K100" i="53"/>
  <c r="K114" i="53"/>
  <c r="G129" i="53"/>
  <c r="H129" i="53" s="1"/>
  <c r="G146" i="53"/>
  <c r="H146" i="53" s="1"/>
  <c r="J154" i="53"/>
  <c r="K164" i="53"/>
  <c r="G169" i="53"/>
  <c r="H169" i="53" s="1"/>
  <c r="J177" i="53"/>
  <c r="G195" i="53"/>
  <c r="H195" i="53" s="1"/>
  <c r="G201" i="53"/>
  <c r="H201" i="53" s="1"/>
  <c r="G25" i="53"/>
  <c r="H25" i="53" s="1"/>
  <c r="G31" i="53"/>
  <c r="H31" i="53" s="1"/>
  <c r="G35" i="53"/>
  <c r="H35" i="53" s="1"/>
  <c r="G39" i="53"/>
  <c r="H39" i="53" s="1"/>
  <c r="I46" i="53"/>
  <c r="I50" i="53"/>
  <c r="K62" i="53"/>
  <c r="G81" i="53"/>
  <c r="H81" i="53" s="1"/>
  <c r="I98" i="53"/>
  <c r="G102" i="53"/>
  <c r="H102" i="53" s="1"/>
  <c r="G103" i="53"/>
  <c r="H103" i="53" s="1"/>
  <c r="K104" i="53"/>
  <c r="I112" i="53"/>
  <c r="I113" i="53"/>
  <c r="G118" i="53"/>
  <c r="H118" i="53" s="1"/>
  <c r="J123" i="53"/>
  <c r="I126" i="53"/>
  <c r="G152" i="53"/>
  <c r="H152" i="53" s="1"/>
  <c r="K154" i="53"/>
  <c r="G166" i="53"/>
  <c r="H166" i="53" s="1"/>
  <c r="J167" i="53"/>
  <c r="G175" i="53"/>
  <c r="H175" i="53" s="1"/>
  <c r="K177" i="53"/>
  <c r="J189" i="53"/>
  <c r="I201" i="53"/>
  <c r="I205" i="53"/>
  <c r="G88" i="53"/>
  <c r="H88" i="53" s="1"/>
  <c r="G128" i="53"/>
  <c r="H128" i="53" s="1"/>
  <c r="G142" i="53"/>
  <c r="H142" i="53" s="1"/>
  <c r="J150" i="53"/>
  <c r="G158" i="53"/>
  <c r="H158" i="53" s="1"/>
  <c r="G161" i="53"/>
  <c r="H161" i="53" s="1"/>
  <c r="J173" i="53"/>
  <c r="J192" i="53"/>
  <c r="G197" i="53"/>
  <c r="H197" i="53" s="1"/>
  <c r="G214" i="53"/>
  <c r="H214" i="53" s="1"/>
  <c r="I60" i="53"/>
  <c r="I64" i="53"/>
  <c r="I88" i="53"/>
  <c r="I116" i="53"/>
  <c r="K150" i="53"/>
  <c r="I166" i="53"/>
  <c r="K173" i="53"/>
  <c r="I197" i="53"/>
  <c r="J201" i="53"/>
  <c r="I90" i="53"/>
  <c r="K90" i="53"/>
  <c r="I118" i="53"/>
  <c r="K118" i="53"/>
  <c r="G26" i="53"/>
  <c r="H26" i="53" s="1"/>
  <c r="K66" i="53"/>
  <c r="I66" i="53"/>
  <c r="I78" i="53"/>
  <c r="K78" i="53"/>
  <c r="I34" i="53"/>
  <c r="I38" i="53"/>
  <c r="I122" i="53"/>
  <c r="G67" i="53"/>
  <c r="H67" i="53" s="1"/>
  <c r="I106" i="53"/>
  <c r="G71" i="53"/>
  <c r="H71" i="53" s="1"/>
  <c r="S26" i="53"/>
  <c r="K26" i="53"/>
  <c r="K42" i="53"/>
  <c r="K50" i="53"/>
  <c r="K58" i="53"/>
  <c r="J67" i="53"/>
  <c r="G28" i="53"/>
  <c r="H28" i="53" s="1"/>
  <c r="Q29" i="53"/>
  <c r="G84" i="53"/>
  <c r="H84" i="53" s="1"/>
  <c r="I94" i="53"/>
  <c r="K94" i="53"/>
  <c r="K122" i="53"/>
  <c r="C16" i="53"/>
  <c r="M37" i="53" s="1"/>
  <c r="I28" i="53"/>
  <c r="I74" i="53"/>
  <c r="K74" i="53"/>
  <c r="R25" i="53"/>
  <c r="G66" i="53"/>
  <c r="H66" i="53" s="1"/>
  <c r="G78" i="53"/>
  <c r="H78" i="53" s="1"/>
  <c r="I84" i="53"/>
  <c r="K86" i="53"/>
  <c r="G94" i="53"/>
  <c r="H94" i="53" s="1"/>
  <c r="G130" i="53"/>
  <c r="H130" i="53" s="1"/>
  <c r="G163" i="53"/>
  <c r="H163" i="53" s="1"/>
  <c r="J163" i="53"/>
  <c r="K178" i="53"/>
  <c r="J178" i="53"/>
  <c r="G178" i="53"/>
  <c r="H178" i="53" s="1"/>
  <c r="K67" i="53"/>
  <c r="I130" i="53"/>
  <c r="I211" i="53"/>
  <c r="D16" i="53"/>
  <c r="N29" i="53" s="1"/>
  <c r="K25" i="53"/>
  <c r="K27" i="53"/>
  <c r="K29" i="53"/>
  <c r="G30" i="53"/>
  <c r="H30" i="53" s="1"/>
  <c r="K31" i="53"/>
  <c r="G32" i="53"/>
  <c r="H32" i="53" s="1"/>
  <c r="K33" i="53"/>
  <c r="G34" i="53"/>
  <c r="H34" i="53" s="1"/>
  <c r="K35" i="53"/>
  <c r="G36" i="53"/>
  <c r="H36" i="53" s="1"/>
  <c r="K37" i="53"/>
  <c r="G38" i="53"/>
  <c r="H38" i="53" s="1"/>
  <c r="K39" i="53"/>
  <c r="G40" i="53"/>
  <c r="H40" i="53" s="1"/>
  <c r="K41" i="53"/>
  <c r="G42" i="53"/>
  <c r="H42" i="53" s="1"/>
  <c r="K43" i="53"/>
  <c r="G44" i="53"/>
  <c r="H44" i="53" s="1"/>
  <c r="K45" i="53"/>
  <c r="G46" i="53"/>
  <c r="H46" i="53" s="1"/>
  <c r="K47" i="53"/>
  <c r="G48" i="53"/>
  <c r="H48" i="53" s="1"/>
  <c r="K49" i="53"/>
  <c r="G50" i="53"/>
  <c r="H50" i="53" s="1"/>
  <c r="K51" i="53"/>
  <c r="G52" i="53"/>
  <c r="H52" i="53" s="1"/>
  <c r="K53" i="53"/>
  <c r="G54" i="53"/>
  <c r="H54" i="53" s="1"/>
  <c r="K55" i="53"/>
  <c r="G56" i="53"/>
  <c r="H56" i="53" s="1"/>
  <c r="K57" i="53"/>
  <c r="G58" i="53"/>
  <c r="H58" i="53" s="1"/>
  <c r="K59" i="53"/>
  <c r="G60" i="53"/>
  <c r="H60" i="53" s="1"/>
  <c r="K61" i="53"/>
  <c r="G62" i="53"/>
  <c r="H62" i="53" s="1"/>
  <c r="K63" i="53"/>
  <c r="G64" i="53"/>
  <c r="H64" i="53" s="1"/>
  <c r="K65" i="53"/>
  <c r="G68" i="53"/>
  <c r="H68" i="53" s="1"/>
  <c r="I70" i="53"/>
  <c r="G76" i="53"/>
  <c r="H76" i="53" s="1"/>
  <c r="I82" i="53"/>
  <c r="K84" i="53"/>
  <c r="G92" i="53"/>
  <c r="H92" i="53" s="1"/>
  <c r="K102" i="53"/>
  <c r="E16" i="53"/>
  <c r="O64" i="53" s="1"/>
  <c r="I68" i="53"/>
  <c r="I76" i="53"/>
  <c r="G86" i="53"/>
  <c r="H86" i="53" s="1"/>
  <c r="I92" i="53"/>
  <c r="K108" i="53"/>
  <c r="K124" i="53"/>
  <c r="K72" i="53"/>
  <c r="G80" i="53"/>
  <c r="H80" i="53" s="1"/>
  <c r="K88" i="53"/>
  <c r="G96" i="53"/>
  <c r="H96" i="53" s="1"/>
  <c r="K98" i="53"/>
  <c r="J133" i="53"/>
  <c r="G133" i="53"/>
  <c r="H133" i="53" s="1"/>
  <c r="I134" i="53"/>
  <c r="I193" i="53"/>
  <c r="K193" i="53"/>
  <c r="I67" i="53"/>
  <c r="G74" i="53"/>
  <c r="H74" i="53" s="1"/>
  <c r="I80" i="53"/>
  <c r="G90" i="53"/>
  <c r="H90" i="53" s="1"/>
  <c r="I96" i="53"/>
  <c r="J137" i="53"/>
  <c r="G137" i="53"/>
  <c r="H137" i="53" s="1"/>
  <c r="I170" i="53"/>
  <c r="J127" i="53"/>
  <c r="J128" i="53"/>
  <c r="K137" i="53"/>
  <c r="K172" i="53"/>
  <c r="J172" i="53"/>
  <c r="G172" i="53"/>
  <c r="H172" i="53" s="1"/>
  <c r="I176" i="53"/>
  <c r="G185" i="53"/>
  <c r="H185" i="53" s="1"/>
  <c r="J185" i="53"/>
  <c r="K133" i="53"/>
  <c r="J168" i="53"/>
  <c r="G168" i="53"/>
  <c r="H168" i="53" s="1"/>
  <c r="I172" i="53"/>
  <c r="K69" i="53"/>
  <c r="K71" i="53"/>
  <c r="K73" i="53"/>
  <c r="K75" i="53"/>
  <c r="K77" i="53"/>
  <c r="K79" i="53"/>
  <c r="K81" i="53"/>
  <c r="K83" i="53"/>
  <c r="K85" i="53"/>
  <c r="K87" i="53"/>
  <c r="K89" i="53"/>
  <c r="K91" i="53"/>
  <c r="K93" i="53"/>
  <c r="K95" i="53"/>
  <c r="K97" i="53"/>
  <c r="K99" i="53"/>
  <c r="K101" i="53"/>
  <c r="G104" i="53"/>
  <c r="H104" i="53" s="1"/>
  <c r="G106" i="53"/>
  <c r="H106" i="53" s="1"/>
  <c r="G108" i="53"/>
  <c r="H108" i="53" s="1"/>
  <c r="K129" i="53"/>
  <c r="K131" i="53"/>
  <c r="G135" i="53"/>
  <c r="H135" i="53" s="1"/>
  <c r="G162" i="53"/>
  <c r="H162" i="53" s="1"/>
  <c r="K174" i="53"/>
  <c r="J174" i="53"/>
  <c r="G174" i="53"/>
  <c r="H174" i="53" s="1"/>
  <c r="I178" i="53"/>
  <c r="G191" i="53"/>
  <c r="H191" i="53" s="1"/>
  <c r="J191" i="53"/>
  <c r="K210" i="53"/>
  <c r="I210" i="53"/>
  <c r="K127" i="53"/>
  <c r="I127" i="53"/>
  <c r="G136" i="53"/>
  <c r="H136" i="53" s="1"/>
  <c r="I168" i="53"/>
  <c r="K180" i="53"/>
  <c r="J180" i="53"/>
  <c r="G180" i="53"/>
  <c r="H180" i="53" s="1"/>
  <c r="G131" i="53"/>
  <c r="H131" i="53" s="1"/>
  <c r="G134" i="53"/>
  <c r="H134" i="53" s="1"/>
  <c r="J139" i="53"/>
  <c r="G139" i="53"/>
  <c r="H139" i="53" s="1"/>
  <c r="J141" i="53"/>
  <c r="G141" i="53"/>
  <c r="H141" i="53" s="1"/>
  <c r="J143" i="53"/>
  <c r="G143" i="53"/>
  <c r="H143" i="53" s="1"/>
  <c r="J145" i="53"/>
  <c r="G145" i="53"/>
  <c r="H145" i="53" s="1"/>
  <c r="J147" i="53"/>
  <c r="G147" i="53"/>
  <c r="H147" i="53" s="1"/>
  <c r="J149" i="53"/>
  <c r="G149" i="53"/>
  <c r="H149" i="53" s="1"/>
  <c r="J151" i="53"/>
  <c r="G151" i="53"/>
  <c r="H151" i="53" s="1"/>
  <c r="J153" i="53"/>
  <c r="G153" i="53"/>
  <c r="H153" i="53" s="1"/>
  <c r="J155" i="53"/>
  <c r="G155" i="53"/>
  <c r="H155" i="53" s="1"/>
  <c r="J157" i="53"/>
  <c r="G157" i="53"/>
  <c r="H157" i="53" s="1"/>
  <c r="J159" i="53"/>
  <c r="G159" i="53"/>
  <c r="H159" i="53" s="1"/>
  <c r="J170" i="53"/>
  <c r="G170" i="53"/>
  <c r="H170" i="53" s="1"/>
  <c r="I174" i="53"/>
  <c r="G132" i="53"/>
  <c r="H132" i="53" s="1"/>
  <c r="K139" i="53"/>
  <c r="K141" i="53"/>
  <c r="K143" i="53"/>
  <c r="K145" i="53"/>
  <c r="K147" i="53"/>
  <c r="K149" i="53"/>
  <c r="K151" i="53"/>
  <c r="K153" i="53"/>
  <c r="O154" i="53"/>
  <c r="K155" i="53"/>
  <c r="K157" i="53"/>
  <c r="K159" i="53"/>
  <c r="J162" i="53"/>
  <c r="K176" i="53"/>
  <c r="J176" i="53"/>
  <c r="G176" i="53"/>
  <c r="H176" i="53" s="1"/>
  <c r="I180" i="53"/>
  <c r="I140" i="53"/>
  <c r="I142" i="53"/>
  <c r="I144" i="53"/>
  <c r="I146" i="53"/>
  <c r="I148" i="53"/>
  <c r="I150" i="53"/>
  <c r="I152" i="53"/>
  <c r="I154" i="53"/>
  <c r="I156" i="53"/>
  <c r="I158" i="53"/>
  <c r="J160" i="53"/>
  <c r="G165" i="53"/>
  <c r="H165" i="53" s="1"/>
  <c r="K168" i="53"/>
  <c r="K170" i="53"/>
  <c r="K162" i="53"/>
  <c r="K160" i="53"/>
  <c r="I161" i="53"/>
  <c r="G164" i="53"/>
  <c r="H164" i="53" s="1"/>
  <c r="I129" i="53"/>
  <c r="I131" i="53"/>
  <c r="I133" i="53"/>
  <c r="I135" i="53"/>
  <c r="I137" i="53"/>
  <c r="I139" i="53"/>
  <c r="I141" i="53"/>
  <c r="I143" i="53"/>
  <c r="I145" i="53"/>
  <c r="I147" i="53"/>
  <c r="I149" i="53"/>
  <c r="I151" i="53"/>
  <c r="I153" i="53"/>
  <c r="I155" i="53"/>
  <c r="I159" i="53"/>
  <c r="I183" i="53"/>
  <c r="K183" i="53"/>
  <c r="G167" i="53"/>
  <c r="H167" i="53" s="1"/>
  <c r="I200" i="53"/>
  <c r="G203" i="53"/>
  <c r="H203" i="53" s="1"/>
  <c r="J203" i="53"/>
  <c r="J161" i="53"/>
  <c r="K163" i="53"/>
  <c r="G181" i="53"/>
  <c r="H181" i="53" s="1"/>
  <c r="I187" i="53"/>
  <c r="K187" i="53"/>
  <c r="I165" i="53"/>
  <c r="I167" i="53"/>
  <c r="I169" i="53"/>
  <c r="I171" i="53"/>
  <c r="I173" i="53"/>
  <c r="I175" i="53"/>
  <c r="I177" i="53"/>
  <c r="I179" i="53"/>
  <c r="J182" i="53"/>
  <c r="G183" i="53"/>
  <c r="H183" i="53" s="1"/>
  <c r="I185" i="53"/>
  <c r="K185" i="53"/>
  <c r="O188" i="53"/>
  <c r="K181" i="53"/>
  <c r="I191" i="53"/>
  <c r="K191" i="53"/>
  <c r="G209" i="53"/>
  <c r="H209" i="53" s="1"/>
  <c r="J209" i="53"/>
  <c r="I195" i="53"/>
  <c r="K195" i="53"/>
  <c r="I189" i="53"/>
  <c r="K189" i="53"/>
  <c r="K208" i="53"/>
  <c r="I208" i="53"/>
  <c r="I181" i="53"/>
  <c r="J195" i="53"/>
  <c r="G207" i="53"/>
  <c r="H207" i="53" s="1"/>
  <c r="J207" i="53"/>
  <c r="K215" i="53"/>
  <c r="I215" i="53"/>
  <c r="G184" i="53"/>
  <c r="H184" i="53" s="1"/>
  <c r="G186" i="53"/>
  <c r="H186" i="53" s="1"/>
  <c r="G188" i="53"/>
  <c r="H188" i="53" s="1"/>
  <c r="G190" i="53"/>
  <c r="H190" i="53" s="1"/>
  <c r="G192" i="53"/>
  <c r="H192" i="53" s="1"/>
  <c r="G194" i="53"/>
  <c r="H194" i="53" s="1"/>
  <c r="G196" i="53"/>
  <c r="H196" i="53" s="1"/>
  <c r="K197" i="53"/>
  <c r="G198" i="53"/>
  <c r="H198" i="53" s="1"/>
  <c r="K199" i="53"/>
  <c r="G200" i="53"/>
  <c r="H200" i="53" s="1"/>
  <c r="K201" i="53"/>
  <c r="G202" i="53"/>
  <c r="H202" i="53" s="1"/>
  <c r="K203" i="53"/>
  <c r="J205" i="53"/>
  <c r="G208" i="53"/>
  <c r="H208" i="53" s="1"/>
  <c r="K209" i="53"/>
  <c r="J213" i="53"/>
  <c r="J216" i="53"/>
  <c r="K217" i="53"/>
  <c r="I217" i="53"/>
  <c r="G220" i="53"/>
  <c r="H220" i="53" s="1"/>
  <c r="K207" i="53"/>
  <c r="K206" i="53"/>
  <c r="J210" i="53"/>
  <c r="K214" i="53"/>
  <c r="I220" i="53"/>
  <c r="K221" i="53"/>
  <c r="I221" i="53"/>
  <c r="K204" i="53"/>
  <c r="I207" i="53"/>
  <c r="J208" i="53"/>
  <c r="G211" i="53"/>
  <c r="H211" i="53" s="1"/>
  <c r="K212" i="53"/>
  <c r="J218" i="53"/>
  <c r="K219" i="53"/>
  <c r="I219" i="53"/>
  <c r="G215" i="53"/>
  <c r="H215" i="53" s="1"/>
  <c r="K216" i="53"/>
  <c r="G217" i="53"/>
  <c r="H217" i="53" s="1"/>
  <c r="K218" i="53"/>
  <c r="G219" i="53"/>
  <c r="H219" i="53" s="1"/>
  <c r="K220" i="53"/>
  <c r="G221" i="53"/>
  <c r="H221" i="53" s="1"/>
  <c r="G231" i="51"/>
  <c r="H231" i="51" s="1"/>
  <c r="K35" i="51"/>
  <c r="K53" i="51"/>
  <c r="G83" i="51"/>
  <c r="H83" i="51" s="1"/>
  <c r="I95" i="51"/>
  <c r="K102" i="51"/>
  <c r="K147" i="51"/>
  <c r="I158" i="51"/>
  <c r="K162" i="51"/>
  <c r="K170" i="51"/>
  <c r="K175" i="51"/>
  <c r="K177" i="51"/>
  <c r="K179" i="51"/>
  <c r="G185" i="51"/>
  <c r="H185" i="51" s="1"/>
  <c r="I190" i="51"/>
  <c r="I192" i="51"/>
  <c r="I207" i="51"/>
  <c r="J33" i="51"/>
  <c r="J51" i="51"/>
  <c r="I65" i="51"/>
  <c r="G150" i="51"/>
  <c r="H150" i="51" s="1"/>
  <c r="G167" i="51"/>
  <c r="H167" i="51" s="1"/>
  <c r="G209" i="51"/>
  <c r="H209" i="51" s="1"/>
  <c r="J35" i="51"/>
  <c r="J53" i="51"/>
  <c r="G97" i="51"/>
  <c r="H97" i="51" s="1"/>
  <c r="J102" i="51"/>
  <c r="G124" i="51"/>
  <c r="H124" i="51" s="1"/>
  <c r="J138" i="51"/>
  <c r="I140" i="51"/>
  <c r="G157" i="51"/>
  <c r="H157" i="51" s="1"/>
  <c r="G159" i="51"/>
  <c r="H159" i="51" s="1"/>
  <c r="G170" i="51"/>
  <c r="H170" i="51" s="1"/>
  <c r="J177" i="51"/>
  <c r="I179" i="51"/>
  <c r="J39" i="51"/>
  <c r="G55" i="51"/>
  <c r="H55" i="51" s="1"/>
  <c r="J67" i="51"/>
  <c r="J92" i="51"/>
  <c r="I122" i="51"/>
  <c r="I124" i="51"/>
  <c r="G126" i="51"/>
  <c r="H126" i="51" s="1"/>
  <c r="I157" i="51"/>
  <c r="K161" i="51"/>
  <c r="G183" i="51"/>
  <c r="H183" i="51" s="1"/>
  <c r="G193" i="51"/>
  <c r="H193" i="51" s="1"/>
  <c r="G211" i="51"/>
  <c r="H211" i="51" s="1"/>
  <c r="K224" i="51"/>
  <c r="K34" i="51"/>
  <c r="G41" i="51"/>
  <c r="H41" i="51" s="1"/>
  <c r="I50" i="51"/>
  <c r="I79" i="51"/>
  <c r="I126" i="51"/>
  <c r="I137" i="51"/>
  <c r="I176" i="51"/>
  <c r="G47" i="51"/>
  <c r="H47" i="51" s="1"/>
  <c r="G79" i="51"/>
  <c r="H79" i="51" s="1"/>
  <c r="G134" i="51"/>
  <c r="H134" i="51" s="1"/>
  <c r="G141" i="51"/>
  <c r="H141" i="51" s="1"/>
  <c r="G214" i="51"/>
  <c r="H214" i="51" s="1"/>
  <c r="J25" i="51"/>
  <c r="I40" i="51"/>
  <c r="I68" i="51"/>
  <c r="J76" i="51"/>
  <c r="J86" i="51"/>
  <c r="I88" i="51"/>
  <c r="G111" i="51"/>
  <c r="H111" i="51" s="1"/>
  <c r="I130" i="51"/>
  <c r="I134" i="51"/>
  <c r="G171" i="51"/>
  <c r="H171" i="51" s="1"/>
  <c r="I183" i="51"/>
  <c r="I185" i="51"/>
  <c r="K188" i="51"/>
  <c r="K212" i="51"/>
  <c r="I219" i="51"/>
  <c r="C16" i="51"/>
  <c r="M224" i="51" s="1"/>
  <c r="G29" i="51"/>
  <c r="H29" i="51" s="1"/>
  <c r="K31" i="51"/>
  <c r="K37" i="51"/>
  <c r="G40" i="51"/>
  <c r="H40" i="51" s="1"/>
  <c r="K43" i="51"/>
  <c r="I64" i="51"/>
  <c r="I75" i="51"/>
  <c r="G137" i="51"/>
  <c r="H137" i="51" s="1"/>
  <c r="I161" i="51"/>
  <c r="I168" i="51"/>
  <c r="I169" i="51"/>
  <c r="G175" i="51"/>
  <c r="H175" i="51" s="1"/>
  <c r="I181" i="51"/>
  <c r="I211" i="51"/>
  <c r="I214" i="51"/>
  <c r="G228" i="51"/>
  <c r="H228" i="51" s="1"/>
  <c r="G31" i="51"/>
  <c r="H31" i="51" s="1"/>
  <c r="G37" i="51"/>
  <c r="H37" i="51" s="1"/>
  <c r="G42" i="51"/>
  <c r="H42" i="51" s="1"/>
  <c r="G43" i="51"/>
  <c r="H43" i="51" s="1"/>
  <c r="K45" i="51"/>
  <c r="J64" i="51"/>
  <c r="I67" i="51"/>
  <c r="K68" i="51"/>
  <c r="G71" i="51"/>
  <c r="H71" i="51" s="1"/>
  <c r="G80" i="51"/>
  <c r="H80" i="51" s="1"/>
  <c r="I81" i="51"/>
  <c r="K92" i="51"/>
  <c r="G95" i="51"/>
  <c r="H95" i="51" s="1"/>
  <c r="G99" i="51"/>
  <c r="H99" i="51" s="1"/>
  <c r="G128" i="51"/>
  <c r="H128" i="51" s="1"/>
  <c r="J141" i="51"/>
  <c r="G143" i="51"/>
  <c r="H143" i="51" s="1"/>
  <c r="G149" i="51"/>
  <c r="H149" i="51" s="1"/>
  <c r="I150" i="51"/>
  <c r="G154" i="51"/>
  <c r="H154" i="51" s="1"/>
  <c r="J161" i="51"/>
  <c r="G173" i="51"/>
  <c r="H173" i="51" s="1"/>
  <c r="I175" i="51"/>
  <c r="G179" i="51"/>
  <c r="H179" i="51" s="1"/>
  <c r="G189" i="51"/>
  <c r="H189" i="51" s="1"/>
  <c r="G192" i="51"/>
  <c r="H192" i="51" s="1"/>
  <c r="G202" i="51"/>
  <c r="H202" i="51" s="1"/>
  <c r="G210" i="51"/>
  <c r="H210" i="51" s="1"/>
  <c r="I221" i="51"/>
  <c r="I228" i="51"/>
  <c r="K28" i="51"/>
  <c r="I31" i="51"/>
  <c r="K33" i="51"/>
  <c r="I34" i="51"/>
  <c r="I37" i="51"/>
  <c r="K39" i="51"/>
  <c r="K42" i="51"/>
  <c r="I56" i="51"/>
  <c r="K64" i="51"/>
  <c r="I80" i="51"/>
  <c r="J112" i="51"/>
  <c r="J137" i="51"/>
  <c r="G140" i="51"/>
  <c r="H140" i="51" s="1"/>
  <c r="I149" i="51"/>
  <c r="I172" i="51"/>
  <c r="K174" i="51"/>
  <c r="I178" i="51"/>
  <c r="I184" i="51"/>
  <c r="J193" i="51"/>
  <c r="I210" i="51"/>
  <c r="G45" i="51"/>
  <c r="H45" i="51" s="1"/>
  <c r="K60" i="51"/>
  <c r="G63" i="51"/>
  <c r="H63" i="51" s="1"/>
  <c r="J70" i="51"/>
  <c r="J84" i="51"/>
  <c r="K88" i="51"/>
  <c r="J94" i="51"/>
  <c r="J98" i="51"/>
  <c r="G130" i="51"/>
  <c r="H130" i="51" s="1"/>
  <c r="J153" i="51"/>
  <c r="J157" i="51"/>
  <c r="J188" i="51"/>
  <c r="G206" i="51"/>
  <c r="H206" i="51" s="1"/>
  <c r="J224" i="51"/>
  <c r="G227" i="51"/>
  <c r="H227" i="51" s="1"/>
  <c r="K41" i="51"/>
  <c r="I42" i="51"/>
  <c r="G44" i="51"/>
  <c r="H44" i="51" s="1"/>
  <c r="I59" i="51"/>
  <c r="K70" i="51"/>
  <c r="J80" i="51"/>
  <c r="I83" i="51"/>
  <c r="I86" i="51"/>
  <c r="G87" i="51"/>
  <c r="H87" i="51" s="1"/>
  <c r="K94" i="51"/>
  <c r="G96" i="51"/>
  <c r="H96" i="51" s="1"/>
  <c r="I97" i="51"/>
  <c r="I101" i="51"/>
  <c r="I106" i="51"/>
  <c r="J143" i="51"/>
  <c r="J149" i="51"/>
  <c r="K153" i="51"/>
  <c r="G155" i="51"/>
  <c r="H155" i="51" s="1"/>
  <c r="I156" i="51"/>
  <c r="K157" i="51"/>
  <c r="I159" i="51"/>
  <c r="I170" i="51"/>
  <c r="J173" i="51"/>
  <c r="K178" i="51"/>
  <c r="J179" i="51"/>
  <c r="I182" i="51"/>
  <c r="G190" i="51"/>
  <c r="H190" i="51" s="1"/>
  <c r="G191" i="51"/>
  <c r="H191" i="51" s="1"/>
  <c r="G194" i="51"/>
  <c r="H194" i="51" s="1"/>
  <c r="I206" i="51"/>
  <c r="G212" i="51"/>
  <c r="H212" i="51" s="1"/>
  <c r="I220" i="51"/>
  <c r="I226" i="51"/>
  <c r="G161" i="51"/>
  <c r="H161" i="51" s="1"/>
  <c r="I72" i="51"/>
  <c r="I96" i="51"/>
  <c r="I100" i="51"/>
  <c r="I155" i="51"/>
  <c r="I162" i="51"/>
  <c r="G223" i="51"/>
  <c r="H223" i="51" s="1"/>
  <c r="S26" i="51"/>
  <c r="M212" i="51"/>
  <c r="M193" i="51"/>
  <c r="M135" i="51"/>
  <c r="M197" i="51"/>
  <c r="G30" i="51"/>
  <c r="H30" i="51" s="1"/>
  <c r="J30" i="51"/>
  <c r="I93" i="51"/>
  <c r="G93" i="51"/>
  <c r="H93" i="51" s="1"/>
  <c r="D16" i="51"/>
  <c r="N25" i="51" s="1"/>
  <c r="G28" i="51"/>
  <c r="H28" i="51" s="1"/>
  <c r="G38" i="51"/>
  <c r="H38" i="51" s="1"/>
  <c r="M38" i="51"/>
  <c r="J38" i="51"/>
  <c r="I45" i="51"/>
  <c r="I53" i="51"/>
  <c r="G74" i="51"/>
  <c r="H74" i="51" s="1"/>
  <c r="G90" i="51"/>
  <c r="H90" i="51" s="1"/>
  <c r="K109" i="51"/>
  <c r="I109" i="51"/>
  <c r="K25" i="51"/>
  <c r="Q25" i="51"/>
  <c r="I30" i="51"/>
  <c r="G32" i="51"/>
  <c r="H32" i="51" s="1"/>
  <c r="J32" i="51"/>
  <c r="K36" i="51"/>
  <c r="K40" i="51"/>
  <c r="I43" i="51"/>
  <c r="M47" i="51"/>
  <c r="K48" i="51"/>
  <c r="I51" i="51"/>
  <c r="G58" i="51"/>
  <c r="H58" i="51" s="1"/>
  <c r="G108" i="51"/>
  <c r="H108" i="51" s="1"/>
  <c r="K108" i="51"/>
  <c r="J108" i="51"/>
  <c r="J119" i="51"/>
  <c r="G119" i="51"/>
  <c r="H119" i="51" s="1"/>
  <c r="I36" i="51"/>
  <c r="I61" i="51"/>
  <c r="G61" i="51"/>
  <c r="H61" i="51" s="1"/>
  <c r="I77" i="51"/>
  <c r="G77" i="51"/>
  <c r="H77" i="51" s="1"/>
  <c r="R26" i="51"/>
  <c r="I28" i="51"/>
  <c r="K30" i="51"/>
  <c r="I33" i="51"/>
  <c r="I38" i="51"/>
  <c r="I46" i="51"/>
  <c r="I54" i="51"/>
  <c r="K55" i="51"/>
  <c r="E16" i="51"/>
  <c r="O40" i="51" s="1"/>
  <c r="I85" i="51"/>
  <c r="G85" i="51"/>
  <c r="H85" i="51" s="1"/>
  <c r="I26" i="51"/>
  <c r="J28" i="51"/>
  <c r="I29" i="51"/>
  <c r="G34" i="51"/>
  <c r="H34" i="51" s="1"/>
  <c r="J34" i="51"/>
  <c r="K38" i="51"/>
  <c r="I41" i="51"/>
  <c r="K46" i="51"/>
  <c r="I49" i="51"/>
  <c r="K54" i="51"/>
  <c r="I69" i="51"/>
  <c r="G69" i="51"/>
  <c r="H69" i="51" s="1"/>
  <c r="J26" i="51"/>
  <c r="I27" i="51"/>
  <c r="I32" i="51"/>
  <c r="I35" i="51"/>
  <c r="I44" i="51"/>
  <c r="I52" i="51"/>
  <c r="I57" i="51"/>
  <c r="G57" i="51"/>
  <c r="H57" i="51" s="1"/>
  <c r="G62" i="51"/>
  <c r="H62" i="51" s="1"/>
  <c r="I73" i="51"/>
  <c r="G73" i="51"/>
  <c r="H73" i="51" s="1"/>
  <c r="G78" i="51"/>
  <c r="H78" i="51" s="1"/>
  <c r="I89" i="51"/>
  <c r="G89" i="51"/>
  <c r="H89" i="51" s="1"/>
  <c r="I25" i="51"/>
  <c r="G36" i="51"/>
  <c r="H36" i="51" s="1"/>
  <c r="J36" i="51"/>
  <c r="I39" i="51"/>
  <c r="I47" i="51"/>
  <c r="I55" i="51"/>
  <c r="I110" i="51"/>
  <c r="J115" i="51"/>
  <c r="G115" i="51"/>
  <c r="H115" i="51" s="1"/>
  <c r="M116" i="51"/>
  <c r="J40" i="51"/>
  <c r="J42" i="51"/>
  <c r="J44" i="51"/>
  <c r="J46" i="51"/>
  <c r="J48" i="51"/>
  <c r="J50" i="51"/>
  <c r="J52" i="51"/>
  <c r="J54" i="51"/>
  <c r="I62" i="51"/>
  <c r="G68" i="51"/>
  <c r="H68" i="51" s="1"/>
  <c r="I78" i="51"/>
  <c r="G84" i="51"/>
  <c r="H84" i="51" s="1"/>
  <c r="I94" i="51"/>
  <c r="G100" i="51"/>
  <c r="H100" i="51" s="1"/>
  <c r="K123" i="51"/>
  <c r="I123" i="51"/>
  <c r="K131" i="51"/>
  <c r="I131" i="51"/>
  <c r="M52" i="51"/>
  <c r="M54" i="51"/>
  <c r="I58" i="51"/>
  <c r="I74" i="51"/>
  <c r="I90" i="51"/>
  <c r="G109" i="51"/>
  <c r="H109" i="51" s="1"/>
  <c r="K125" i="51"/>
  <c r="I125" i="51"/>
  <c r="K133" i="51"/>
  <c r="I133" i="51"/>
  <c r="I136" i="51"/>
  <c r="G136" i="51"/>
  <c r="H136" i="51" s="1"/>
  <c r="J107" i="51"/>
  <c r="G107" i="51"/>
  <c r="H107" i="51" s="1"/>
  <c r="G101" i="51"/>
  <c r="H101" i="51" s="1"/>
  <c r="K107" i="51"/>
  <c r="I107" i="51"/>
  <c r="K127" i="51"/>
  <c r="I127" i="51"/>
  <c r="K135" i="51"/>
  <c r="I135" i="51"/>
  <c r="G59" i="51"/>
  <c r="H59" i="51" s="1"/>
  <c r="G66" i="51"/>
  <c r="H66" i="51" s="1"/>
  <c r="G75" i="51"/>
  <c r="H75" i="51" s="1"/>
  <c r="G82" i="51"/>
  <c r="H82" i="51" s="1"/>
  <c r="G91" i="51"/>
  <c r="H91" i="51" s="1"/>
  <c r="G98" i="51"/>
  <c r="H98" i="51" s="1"/>
  <c r="G106" i="51"/>
  <c r="H106" i="51" s="1"/>
  <c r="K106" i="51"/>
  <c r="J106" i="51"/>
  <c r="G56" i="51"/>
  <c r="H56" i="51" s="1"/>
  <c r="G65" i="51"/>
  <c r="H65" i="51" s="1"/>
  <c r="I66" i="51"/>
  <c r="M67" i="51"/>
  <c r="G72" i="51"/>
  <c r="H72" i="51" s="1"/>
  <c r="G81" i="51"/>
  <c r="H81" i="51" s="1"/>
  <c r="I82" i="51"/>
  <c r="G88" i="51"/>
  <c r="H88" i="51" s="1"/>
  <c r="I98" i="51"/>
  <c r="J105" i="51"/>
  <c r="G105" i="51"/>
  <c r="H105" i="51" s="1"/>
  <c r="K129" i="51"/>
  <c r="I129" i="51"/>
  <c r="M82" i="51"/>
  <c r="G104" i="51"/>
  <c r="H104" i="51" s="1"/>
  <c r="K105" i="51"/>
  <c r="I105" i="51"/>
  <c r="K112" i="51"/>
  <c r="K115" i="51"/>
  <c r="I115" i="51"/>
  <c r="K119" i="51"/>
  <c r="I119" i="51"/>
  <c r="I154" i="51"/>
  <c r="K164" i="51"/>
  <c r="J164" i="51"/>
  <c r="G164" i="51"/>
  <c r="H164" i="51" s="1"/>
  <c r="K103" i="51"/>
  <c r="I103" i="51"/>
  <c r="K113" i="51"/>
  <c r="I113" i="51"/>
  <c r="G116" i="51"/>
  <c r="H116" i="51" s="1"/>
  <c r="K116" i="51"/>
  <c r="J116" i="51"/>
  <c r="G120" i="51"/>
  <c r="H120" i="51" s="1"/>
  <c r="K120" i="51"/>
  <c r="J120" i="51"/>
  <c r="I213" i="51"/>
  <c r="G213" i="51"/>
  <c r="H213" i="51" s="1"/>
  <c r="I145" i="51"/>
  <c r="K145" i="51"/>
  <c r="K57" i="51"/>
  <c r="K59" i="51"/>
  <c r="K61" i="51"/>
  <c r="K63" i="51"/>
  <c r="K65" i="51"/>
  <c r="K67" i="51"/>
  <c r="K69" i="51"/>
  <c r="K71" i="51"/>
  <c r="K73" i="51"/>
  <c r="K75" i="51"/>
  <c r="K77" i="51"/>
  <c r="K79" i="51"/>
  <c r="K81" i="51"/>
  <c r="K83" i="51"/>
  <c r="K85" i="51"/>
  <c r="K87" i="51"/>
  <c r="K89" i="51"/>
  <c r="K91" i="51"/>
  <c r="K93" i="51"/>
  <c r="K95" i="51"/>
  <c r="K97" i="51"/>
  <c r="K99" i="51"/>
  <c r="K101" i="51"/>
  <c r="G103" i="51"/>
  <c r="H103" i="51" s="1"/>
  <c r="K110" i="51"/>
  <c r="G113" i="51"/>
  <c r="H113" i="51" s="1"/>
  <c r="J117" i="51"/>
  <c r="G117" i="51"/>
  <c r="H117" i="51" s="1"/>
  <c r="J121" i="51"/>
  <c r="G121" i="51"/>
  <c r="H121" i="51" s="1"/>
  <c r="I138" i="51"/>
  <c r="K117" i="51"/>
  <c r="I117" i="51"/>
  <c r="K121" i="51"/>
  <c r="I121" i="51"/>
  <c r="I102" i="51"/>
  <c r="J104" i="51"/>
  <c r="G110" i="51"/>
  <c r="H110" i="51" s="1"/>
  <c r="K111" i="51"/>
  <c r="I111" i="51"/>
  <c r="G114" i="51"/>
  <c r="H114" i="51" s="1"/>
  <c r="K114" i="51"/>
  <c r="J114" i="51"/>
  <c r="G118" i="51"/>
  <c r="H118" i="51" s="1"/>
  <c r="K118" i="51"/>
  <c r="J118" i="51"/>
  <c r="G122" i="51"/>
  <c r="H122" i="51" s="1"/>
  <c r="K122" i="51"/>
  <c r="J122" i="51"/>
  <c r="J123" i="51"/>
  <c r="G123" i="51"/>
  <c r="H123" i="51" s="1"/>
  <c r="J125" i="51"/>
  <c r="G125" i="51"/>
  <c r="H125" i="51" s="1"/>
  <c r="J127" i="51"/>
  <c r="G127" i="51"/>
  <c r="H127" i="51" s="1"/>
  <c r="J129" i="51"/>
  <c r="G129" i="51"/>
  <c r="H129" i="51" s="1"/>
  <c r="J131" i="51"/>
  <c r="G131" i="51"/>
  <c r="H131" i="51" s="1"/>
  <c r="J133" i="51"/>
  <c r="G133" i="51"/>
  <c r="H133" i="51" s="1"/>
  <c r="I143" i="51"/>
  <c r="K143" i="51"/>
  <c r="G172" i="51"/>
  <c r="H172" i="51" s="1"/>
  <c r="J124" i="51"/>
  <c r="J126" i="51"/>
  <c r="J128" i="51"/>
  <c r="J130" i="51"/>
  <c r="J132" i="51"/>
  <c r="J134" i="51"/>
  <c r="G139" i="51"/>
  <c r="H139" i="51" s="1"/>
  <c r="I141" i="51"/>
  <c r="G151" i="51"/>
  <c r="H151" i="51" s="1"/>
  <c r="K124" i="51"/>
  <c r="K126" i="51"/>
  <c r="K128" i="51"/>
  <c r="K130" i="51"/>
  <c r="K132" i="51"/>
  <c r="K134" i="51"/>
  <c r="I139" i="51"/>
  <c r="I151" i="51"/>
  <c r="M152" i="51"/>
  <c r="M124" i="51"/>
  <c r="M130" i="51"/>
  <c r="M134" i="51"/>
  <c r="K141" i="51"/>
  <c r="G146" i="51"/>
  <c r="H146" i="51" s="1"/>
  <c r="I148" i="51"/>
  <c r="G158" i="51"/>
  <c r="H158" i="51" s="1"/>
  <c r="M138" i="51"/>
  <c r="K139" i="51"/>
  <c r="G144" i="51"/>
  <c r="H144" i="51" s="1"/>
  <c r="G147" i="51"/>
  <c r="H147" i="51" s="1"/>
  <c r="G152" i="51"/>
  <c r="H152" i="51" s="1"/>
  <c r="G160" i="51"/>
  <c r="H160" i="51" s="1"/>
  <c r="G135" i="51"/>
  <c r="H135" i="51" s="1"/>
  <c r="K137" i="51"/>
  <c r="G145" i="51"/>
  <c r="H145" i="51" s="1"/>
  <c r="I147" i="51"/>
  <c r="M141" i="51"/>
  <c r="M147" i="51"/>
  <c r="M151" i="51"/>
  <c r="M157" i="51"/>
  <c r="M173" i="51"/>
  <c r="I166" i="51"/>
  <c r="J176" i="51"/>
  <c r="G176" i="51"/>
  <c r="H176" i="51" s="1"/>
  <c r="M177" i="51"/>
  <c r="J180" i="51"/>
  <c r="G180" i="51"/>
  <c r="H180" i="51" s="1"/>
  <c r="M181" i="51"/>
  <c r="J184" i="51"/>
  <c r="G184" i="51"/>
  <c r="H184" i="51" s="1"/>
  <c r="G198" i="51"/>
  <c r="H198" i="51" s="1"/>
  <c r="J198" i="51"/>
  <c r="M198" i="51"/>
  <c r="K198" i="51"/>
  <c r="G218" i="51"/>
  <c r="H218" i="51" s="1"/>
  <c r="K218" i="51"/>
  <c r="J218" i="51"/>
  <c r="I205" i="51"/>
  <c r="G205" i="51"/>
  <c r="H205" i="51" s="1"/>
  <c r="K136" i="51"/>
  <c r="K138" i="51"/>
  <c r="K140" i="51"/>
  <c r="K142" i="51"/>
  <c r="K144" i="51"/>
  <c r="K146" i="51"/>
  <c r="K148" i="51"/>
  <c r="K150" i="51"/>
  <c r="K152" i="51"/>
  <c r="K154" i="51"/>
  <c r="K156" i="51"/>
  <c r="K158" i="51"/>
  <c r="K160" i="51"/>
  <c r="G163" i="51"/>
  <c r="H163" i="51" s="1"/>
  <c r="G166" i="51"/>
  <c r="H166" i="51" s="1"/>
  <c r="G196" i="51"/>
  <c r="H196" i="51" s="1"/>
  <c r="J196" i="51"/>
  <c r="K196" i="51"/>
  <c r="I224" i="51"/>
  <c r="M227" i="51"/>
  <c r="G162" i="51"/>
  <c r="H162" i="51" s="1"/>
  <c r="K166" i="51"/>
  <c r="M167" i="51"/>
  <c r="G168" i="51"/>
  <c r="H168" i="51" s="1"/>
  <c r="K176" i="51"/>
  <c r="K180" i="51"/>
  <c r="K184" i="51"/>
  <c r="J201" i="51"/>
  <c r="G201" i="51"/>
  <c r="H201" i="51" s="1"/>
  <c r="M201" i="51"/>
  <c r="M166" i="51"/>
  <c r="K168" i="51"/>
  <c r="J174" i="51"/>
  <c r="G174" i="51"/>
  <c r="H174" i="51" s="1"/>
  <c r="M176" i="51"/>
  <c r="J178" i="51"/>
  <c r="G178" i="51"/>
  <c r="H178" i="51" s="1"/>
  <c r="M179" i="51"/>
  <c r="J182" i="51"/>
  <c r="G182" i="51"/>
  <c r="H182" i="51" s="1"/>
  <c r="I186" i="51"/>
  <c r="I188" i="51"/>
  <c r="K201" i="51"/>
  <c r="I201" i="51"/>
  <c r="I165" i="51"/>
  <c r="I167" i="51"/>
  <c r="M191" i="51"/>
  <c r="K192" i="51"/>
  <c r="J203" i="51"/>
  <c r="G203" i="51"/>
  <c r="H203" i="51" s="1"/>
  <c r="I222" i="51"/>
  <c r="G229" i="51"/>
  <c r="H229" i="51" s="1"/>
  <c r="M192" i="51"/>
  <c r="K195" i="51"/>
  <c r="I195" i="51"/>
  <c r="K203" i="51"/>
  <c r="I203" i="51"/>
  <c r="G208" i="51"/>
  <c r="H208" i="51" s="1"/>
  <c r="J208" i="51"/>
  <c r="K193" i="51"/>
  <c r="I193" i="51"/>
  <c r="J199" i="51"/>
  <c r="G199" i="51"/>
  <c r="H199" i="51" s="1"/>
  <c r="I208" i="51"/>
  <c r="K208" i="51"/>
  <c r="G220" i="51"/>
  <c r="H220" i="51" s="1"/>
  <c r="M220" i="51"/>
  <c r="K220" i="51"/>
  <c r="J220" i="51"/>
  <c r="M225" i="51"/>
  <c r="K191" i="51"/>
  <c r="I191" i="51"/>
  <c r="G195" i="51"/>
  <c r="H195" i="51" s="1"/>
  <c r="K197" i="51"/>
  <c r="I197" i="51"/>
  <c r="K199" i="51"/>
  <c r="I199" i="51"/>
  <c r="M203" i="51"/>
  <c r="I215" i="51"/>
  <c r="K185" i="51"/>
  <c r="G188" i="51"/>
  <c r="H188" i="51" s="1"/>
  <c r="K189" i="51"/>
  <c r="I189" i="51"/>
  <c r="G200" i="51"/>
  <c r="H200" i="51" s="1"/>
  <c r="K200" i="51"/>
  <c r="J200" i="51"/>
  <c r="G215" i="51"/>
  <c r="H215" i="51" s="1"/>
  <c r="G186" i="51"/>
  <c r="H186" i="51" s="1"/>
  <c r="K187" i="51"/>
  <c r="I187" i="51"/>
  <c r="G197" i="51"/>
  <c r="H197" i="51" s="1"/>
  <c r="G230" i="51"/>
  <c r="H230" i="51" s="1"/>
  <c r="J202" i="51"/>
  <c r="G204" i="51"/>
  <c r="H204" i="51" s="1"/>
  <c r="G216" i="51"/>
  <c r="H216" i="51" s="1"/>
  <c r="I218" i="51"/>
  <c r="K202" i="51"/>
  <c r="I204" i="51"/>
  <c r="I216" i="51"/>
  <c r="M221" i="51"/>
  <c r="M202" i="51"/>
  <c r="G225" i="51"/>
  <c r="H225" i="51" s="1"/>
  <c r="J204" i="51"/>
  <c r="G207" i="51"/>
  <c r="H207" i="51" s="1"/>
  <c r="I212" i="51"/>
  <c r="J216" i="51"/>
  <c r="G226" i="51"/>
  <c r="H226" i="51" s="1"/>
  <c r="K204" i="51"/>
  <c r="J210" i="51"/>
  <c r="J214" i="51"/>
  <c r="K216" i="51"/>
  <c r="G224" i="51"/>
  <c r="H224" i="51" s="1"/>
  <c r="M204" i="51"/>
  <c r="M205" i="51"/>
  <c r="K210" i="51"/>
  <c r="J212" i="51"/>
  <c r="M213" i="51"/>
  <c r="K214" i="51"/>
  <c r="M216" i="51"/>
  <c r="G219" i="51"/>
  <c r="H219" i="51" s="1"/>
  <c r="G222" i="51"/>
  <c r="H222" i="51" s="1"/>
  <c r="J228" i="51"/>
  <c r="M229" i="51"/>
  <c r="I223" i="51"/>
  <c r="I225" i="51"/>
  <c r="I227" i="51"/>
  <c r="I229" i="51"/>
  <c r="I230" i="51"/>
  <c r="I231" i="51"/>
  <c r="J231" i="51"/>
  <c r="K205" i="51"/>
  <c r="K207" i="51"/>
  <c r="K209" i="51"/>
  <c r="K211" i="51"/>
  <c r="K213" i="51"/>
  <c r="K215" i="51"/>
  <c r="K217" i="51"/>
  <c r="K219" i="51"/>
  <c r="K221" i="51"/>
  <c r="K223" i="51"/>
  <c r="K225" i="51"/>
  <c r="K227" i="51"/>
  <c r="K229" i="51"/>
  <c r="K230" i="51"/>
  <c r="K231" i="51"/>
  <c r="K230" i="49"/>
  <c r="J230" i="49"/>
  <c r="G35" i="49"/>
  <c r="H35" i="49" s="1"/>
  <c r="I38" i="49"/>
  <c r="I48" i="49"/>
  <c r="I56" i="49"/>
  <c r="J66" i="49"/>
  <c r="I95" i="49"/>
  <c r="G133" i="49"/>
  <c r="H133" i="49" s="1"/>
  <c r="I142" i="49"/>
  <c r="I152" i="49"/>
  <c r="K155" i="49"/>
  <c r="I166" i="49"/>
  <c r="G173" i="49"/>
  <c r="H173" i="49" s="1"/>
  <c r="I195" i="49"/>
  <c r="I199" i="49"/>
  <c r="G208" i="49"/>
  <c r="H208" i="49" s="1"/>
  <c r="G211" i="49"/>
  <c r="H211" i="49" s="1"/>
  <c r="G223" i="49"/>
  <c r="H223" i="49" s="1"/>
  <c r="J43" i="49"/>
  <c r="G47" i="49"/>
  <c r="H47" i="49" s="1"/>
  <c r="G55" i="49"/>
  <c r="H55" i="49" s="1"/>
  <c r="J123" i="49"/>
  <c r="J131" i="49"/>
  <c r="J139" i="49"/>
  <c r="G169" i="49"/>
  <c r="H169" i="49" s="1"/>
  <c r="G177" i="49"/>
  <c r="H177" i="49" s="1"/>
  <c r="G181" i="49"/>
  <c r="H181" i="49" s="1"/>
  <c r="G205" i="49"/>
  <c r="H205" i="49" s="1"/>
  <c r="G217" i="49"/>
  <c r="H217" i="49" s="1"/>
  <c r="J220" i="49"/>
  <c r="G228" i="49"/>
  <c r="H228" i="49" s="1"/>
  <c r="G27" i="49"/>
  <c r="H27" i="49" s="1"/>
  <c r="J53" i="49"/>
  <c r="I55" i="49"/>
  <c r="G100" i="49"/>
  <c r="H100" i="49" s="1"/>
  <c r="J152" i="49"/>
  <c r="J214" i="49"/>
  <c r="K226" i="49"/>
  <c r="J35" i="49"/>
  <c r="G94" i="49"/>
  <c r="H94" i="49" s="1"/>
  <c r="J100" i="49"/>
  <c r="J117" i="49"/>
  <c r="J125" i="49"/>
  <c r="J133" i="49"/>
  <c r="J141" i="49"/>
  <c r="J145" i="49"/>
  <c r="J158" i="49"/>
  <c r="G165" i="49"/>
  <c r="H165" i="49" s="1"/>
  <c r="K171" i="49"/>
  <c r="G213" i="49"/>
  <c r="H213" i="49" s="1"/>
  <c r="G231" i="49"/>
  <c r="H231" i="49" s="1"/>
  <c r="J47" i="49"/>
  <c r="I52" i="49"/>
  <c r="J103" i="49"/>
  <c r="I114" i="49"/>
  <c r="G150" i="49"/>
  <c r="H150" i="49" s="1"/>
  <c r="G161" i="49"/>
  <c r="H161" i="49" s="1"/>
  <c r="J168" i="49"/>
  <c r="G170" i="49"/>
  <c r="H170" i="49" s="1"/>
  <c r="G174" i="49"/>
  <c r="H174" i="49" s="1"/>
  <c r="K186" i="49"/>
  <c r="I197" i="49"/>
  <c r="J210" i="49"/>
  <c r="G224" i="49"/>
  <c r="H224" i="49" s="1"/>
  <c r="J228" i="49"/>
  <c r="J27" i="49"/>
  <c r="G31" i="49"/>
  <c r="H31" i="49" s="1"/>
  <c r="I34" i="49"/>
  <c r="G41" i="49"/>
  <c r="H41" i="49" s="1"/>
  <c r="G51" i="49"/>
  <c r="H51" i="49" s="1"/>
  <c r="G59" i="49"/>
  <c r="H59" i="49" s="1"/>
  <c r="G88" i="49"/>
  <c r="H88" i="49" s="1"/>
  <c r="J119" i="49"/>
  <c r="J127" i="49"/>
  <c r="J135" i="49"/>
  <c r="J143" i="49"/>
  <c r="J144" i="49"/>
  <c r="J164" i="49"/>
  <c r="I170" i="49"/>
  <c r="I174" i="49"/>
  <c r="K187" i="49"/>
  <c r="I221" i="49"/>
  <c r="I224" i="49"/>
  <c r="K228" i="49"/>
  <c r="J39" i="49"/>
  <c r="I46" i="49"/>
  <c r="J49" i="49"/>
  <c r="I51" i="49"/>
  <c r="J57" i="49"/>
  <c r="I59" i="49"/>
  <c r="G76" i="49"/>
  <c r="H76" i="49" s="1"/>
  <c r="I77" i="49"/>
  <c r="J84" i="49"/>
  <c r="J102" i="49"/>
  <c r="G115" i="49"/>
  <c r="H115" i="49" s="1"/>
  <c r="I140" i="49"/>
  <c r="J160" i="49"/>
  <c r="G162" i="49"/>
  <c r="H162" i="49" s="1"/>
  <c r="I178" i="49"/>
  <c r="Q25" i="49"/>
  <c r="G25" i="49"/>
  <c r="H25" i="49" s="1"/>
  <c r="I76" i="49"/>
  <c r="K76" i="49"/>
  <c r="E16" i="49"/>
  <c r="O116" i="49" s="1"/>
  <c r="I28" i="49"/>
  <c r="I32" i="49"/>
  <c r="I40" i="49"/>
  <c r="I44" i="49"/>
  <c r="G63" i="49"/>
  <c r="H63" i="49" s="1"/>
  <c r="J63" i="49"/>
  <c r="G86" i="49"/>
  <c r="H86" i="49" s="1"/>
  <c r="J86" i="49"/>
  <c r="G90" i="49"/>
  <c r="H90" i="49" s="1"/>
  <c r="J90" i="49"/>
  <c r="J134" i="49"/>
  <c r="G134" i="49"/>
  <c r="H134" i="49" s="1"/>
  <c r="J25" i="49"/>
  <c r="J29" i="49"/>
  <c r="J33" i="49"/>
  <c r="J37" i="49"/>
  <c r="J41" i="49"/>
  <c r="J45" i="49"/>
  <c r="I74" i="49"/>
  <c r="K74" i="49"/>
  <c r="J79" i="49"/>
  <c r="G79" i="49"/>
  <c r="H79" i="49" s="1"/>
  <c r="I25" i="49"/>
  <c r="R25" i="49"/>
  <c r="K25" i="49"/>
  <c r="D16" i="49"/>
  <c r="N26" i="49" s="1"/>
  <c r="I37" i="49"/>
  <c r="K37" i="49"/>
  <c r="I71" i="49"/>
  <c r="S26" i="49"/>
  <c r="I63" i="49"/>
  <c r="I68" i="49"/>
  <c r="K68" i="49"/>
  <c r="G73" i="49"/>
  <c r="H73" i="49" s="1"/>
  <c r="J73" i="49"/>
  <c r="G96" i="49"/>
  <c r="H96" i="49" s="1"/>
  <c r="J118" i="49"/>
  <c r="G118" i="49"/>
  <c r="H118" i="49" s="1"/>
  <c r="C16" i="49"/>
  <c r="M25" i="49" s="1"/>
  <c r="I29" i="49"/>
  <c r="K29" i="49"/>
  <c r="I33" i="49"/>
  <c r="K33" i="49"/>
  <c r="I41" i="49"/>
  <c r="K41" i="49"/>
  <c r="I45" i="49"/>
  <c r="K45" i="49"/>
  <c r="I27" i="49"/>
  <c r="K27" i="49"/>
  <c r="I31" i="49"/>
  <c r="K31" i="49"/>
  <c r="I35" i="49"/>
  <c r="K35" i="49"/>
  <c r="I39" i="49"/>
  <c r="K39" i="49"/>
  <c r="I43" i="49"/>
  <c r="K43" i="49"/>
  <c r="I47" i="49"/>
  <c r="K47" i="49"/>
  <c r="K142" i="49"/>
  <c r="J142" i="49"/>
  <c r="G142" i="49"/>
  <c r="H142" i="49" s="1"/>
  <c r="I66" i="49"/>
  <c r="K66" i="49"/>
  <c r="I84" i="49"/>
  <c r="K84" i="49"/>
  <c r="O141" i="49"/>
  <c r="G190" i="49"/>
  <c r="H190" i="49" s="1"/>
  <c r="J190" i="49"/>
  <c r="G65" i="49"/>
  <c r="H65" i="49" s="1"/>
  <c r="J65" i="49"/>
  <c r="G71" i="49"/>
  <c r="H71" i="49" s="1"/>
  <c r="J71" i="49"/>
  <c r="J126" i="49"/>
  <c r="G126" i="49"/>
  <c r="H126" i="49" s="1"/>
  <c r="G26" i="49"/>
  <c r="H26" i="49" s="1"/>
  <c r="G28" i="49"/>
  <c r="H28" i="49" s="1"/>
  <c r="G30" i="49"/>
  <c r="H30" i="49" s="1"/>
  <c r="G32" i="49"/>
  <c r="H32" i="49" s="1"/>
  <c r="G34" i="49"/>
  <c r="H34" i="49" s="1"/>
  <c r="G36" i="49"/>
  <c r="H36" i="49" s="1"/>
  <c r="G38" i="49"/>
  <c r="H38" i="49" s="1"/>
  <c r="G40" i="49"/>
  <c r="H40" i="49" s="1"/>
  <c r="G42" i="49"/>
  <c r="H42" i="49" s="1"/>
  <c r="G44" i="49"/>
  <c r="H44" i="49" s="1"/>
  <c r="G46" i="49"/>
  <c r="H46" i="49" s="1"/>
  <c r="G48" i="49"/>
  <c r="H48" i="49" s="1"/>
  <c r="K49" i="49"/>
  <c r="G50" i="49"/>
  <c r="H50" i="49" s="1"/>
  <c r="K51" i="49"/>
  <c r="G52" i="49"/>
  <c r="H52" i="49" s="1"/>
  <c r="K53" i="49"/>
  <c r="G54" i="49"/>
  <c r="H54" i="49" s="1"/>
  <c r="K55" i="49"/>
  <c r="G56" i="49"/>
  <c r="H56" i="49" s="1"/>
  <c r="K57" i="49"/>
  <c r="G58" i="49"/>
  <c r="H58" i="49" s="1"/>
  <c r="K59" i="49"/>
  <c r="I60" i="49"/>
  <c r="J61" i="49"/>
  <c r="J67" i="49"/>
  <c r="G68" i="49"/>
  <c r="H68" i="49" s="1"/>
  <c r="J72" i="49"/>
  <c r="O76" i="49"/>
  <c r="J80" i="49"/>
  <c r="J81" i="49"/>
  <c r="G81" i="49"/>
  <c r="H81" i="49" s="1"/>
  <c r="I90" i="49"/>
  <c r="K90" i="49"/>
  <c r="O110" i="49"/>
  <c r="K118" i="49"/>
  <c r="K126" i="49"/>
  <c r="K134" i="49"/>
  <c r="K167" i="49"/>
  <c r="I167" i="49"/>
  <c r="J77" i="49"/>
  <c r="G77" i="49"/>
  <c r="H77" i="49" s="1"/>
  <c r="I86" i="49"/>
  <c r="K86" i="49"/>
  <c r="G108" i="49"/>
  <c r="H108" i="49" s="1"/>
  <c r="G218" i="49"/>
  <c r="H218" i="49" s="1"/>
  <c r="J218" i="49"/>
  <c r="I62" i="49"/>
  <c r="K62" i="49"/>
  <c r="I70" i="49"/>
  <c r="K70" i="49"/>
  <c r="J75" i="49"/>
  <c r="G75" i="49"/>
  <c r="H75" i="49" s="1"/>
  <c r="I92" i="49"/>
  <c r="K92" i="49"/>
  <c r="K106" i="49"/>
  <c r="J106" i="49"/>
  <c r="G106" i="49"/>
  <c r="H106" i="49" s="1"/>
  <c r="J114" i="49"/>
  <c r="G114" i="49"/>
  <c r="H114" i="49" s="1"/>
  <c r="J122" i="49"/>
  <c r="G122" i="49"/>
  <c r="H122" i="49" s="1"/>
  <c r="J130" i="49"/>
  <c r="G130" i="49"/>
  <c r="H130" i="49" s="1"/>
  <c r="K138" i="49"/>
  <c r="J138" i="49"/>
  <c r="G138" i="49"/>
  <c r="H138" i="49" s="1"/>
  <c r="N158" i="49"/>
  <c r="K26" i="49"/>
  <c r="K28" i="49"/>
  <c r="K30" i="49"/>
  <c r="K32" i="49"/>
  <c r="K34" i="49"/>
  <c r="K36" i="49"/>
  <c r="K38" i="49"/>
  <c r="K40" i="49"/>
  <c r="K42" i="49"/>
  <c r="K44" i="49"/>
  <c r="K46" i="49"/>
  <c r="K48" i="49"/>
  <c r="K50" i="49"/>
  <c r="K52" i="49"/>
  <c r="K54" i="49"/>
  <c r="K56" i="49"/>
  <c r="K58" i="49"/>
  <c r="G60" i="49"/>
  <c r="H60" i="49" s="1"/>
  <c r="K61" i="49"/>
  <c r="G64" i="49"/>
  <c r="H64" i="49" s="1"/>
  <c r="I81" i="49"/>
  <c r="I82" i="49"/>
  <c r="K82" i="49"/>
  <c r="I85" i="49"/>
  <c r="K98" i="49"/>
  <c r="G98" i="49"/>
  <c r="H98" i="49" s="1"/>
  <c r="K104" i="49"/>
  <c r="J104" i="49"/>
  <c r="G104" i="49"/>
  <c r="H104" i="49" s="1"/>
  <c r="O107" i="49"/>
  <c r="K114" i="49"/>
  <c r="K122" i="49"/>
  <c r="K130" i="49"/>
  <c r="I146" i="49"/>
  <c r="I64" i="49"/>
  <c r="K64" i="49"/>
  <c r="G69" i="49"/>
  <c r="H69" i="49" s="1"/>
  <c r="I72" i="49"/>
  <c r="K72" i="49"/>
  <c r="I80" i="49"/>
  <c r="K80" i="49"/>
  <c r="I88" i="49"/>
  <c r="K88" i="49"/>
  <c r="I91" i="49"/>
  <c r="J92" i="49"/>
  <c r="K96" i="49"/>
  <c r="J96" i="49"/>
  <c r="O129" i="49"/>
  <c r="O137" i="49"/>
  <c r="J62" i="49"/>
  <c r="J70" i="49"/>
  <c r="I78" i="49"/>
  <c r="K78" i="49"/>
  <c r="O80" i="49"/>
  <c r="J82" i="49"/>
  <c r="G95" i="49"/>
  <c r="H95" i="49" s="1"/>
  <c r="J95" i="49"/>
  <c r="J110" i="49"/>
  <c r="G83" i="49"/>
  <c r="H83" i="49" s="1"/>
  <c r="G85" i="49"/>
  <c r="H85" i="49" s="1"/>
  <c r="G87" i="49"/>
  <c r="H87" i="49" s="1"/>
  <c r="G89" i="49"/>
  <c r="H89" i="49" s="1"/>
  <c r="G91" i="49"/>
  <c r="H91" i="49" s="1"/>
  <c r="G93" i="49"/>
  <c r="H93" i="49" s="1"/>
  <c r="I96" i="49"/>
  <c r="G99" i="49"/>
  <c r="H99" i="49" s="1"/>
  <c r="G101" i="49"/>
  <c r="H101" i="49" s="1"/>
  <c r="K110" i="49"/>
  <c r="G112" i="49"/>
  <c r="H112" i="49" s="1"/>
  <c r="G116" i="49"/>
  <c r="H116" i="49" s="1"/>
  <c r="G120" i="49"/>
  <c r="H120" i="49" s="1"/>
  <c r="G124" i="49"/>
  <c r="H124" i="49" s="1"/>
  <c r="G128" i="49"/>
  <c r="H128" i="49" s="1"/>
  <c r="G132" i="49"/>
  <c r="H132" i="49" s="1"/>
  <c r="G136" i="49"/>
  <c r="H136" i="49" s="1"/>
  <c r="O158" i="49"/>
  <c r="J83" i="49"/>
  <c r="J85" i="49"/>
  <c r="J87" i="49"/>
  <c r="J89" i="49"/>
  <c r="J91" i="49"/>
  <c r="K93" i="49"/>
  <c r="G111" i="49"/>
  <c r="H111" i="49" s="1"/>
  <c r="O155" i="49"/>
  <c r="G155" i="49"/>
  <c r="H155" i="49" s="1"/>
  <c r="J163" i="49"/>
  <c r="G163" i="49"/>
  <c r="H163" i="49" s="1"/>
  <c r="K63" i="49"/>
  <c r="K65" i="49"/>
  <c r="K67" i="49"/>
  <c r="K69" i="49"/>
  <c r="K71" i="49"/>
  <c r="K73" i="49"/>
  <c r="K75" i="49"/>
  <c r="K77" i="49"/>
  <c r="K79" i="49"/>
  <c r="K81" i="49"/>
  <c r="K83" i="49"/>
  <c r="K85" i="49"/>
  <c r="K87" i="49"/>
  <c r="K89" i="49"/>
  <c r="K91" i="49"/>
  <c r="J99" i="49"/>
  <c r="J108" i="49"/>
  <c r="G109" i="49"/>
  <c r="H109" i="49" s="1"/>
  <c r="N119" i="49"/>
  <c r="O147" i="49"/>
  <c r="J153" i="49"/>
  <c r="G153" i="49"/>
  <c r="H153" i="49" s="1"/>
  <c r="G97" i="49"/>
  <c r="H97" i="49" s="1"/>
  <c r="G107" i="49"/>
  <c r="H107" i="49" s="1"/>
  <c r="O115" i="49"/>
  <c r="O119" i="49"/>
  <c r="O123" i="49"/>
  <c r="K140" i="49"/>
  <c r="J140" i="49"/>
  <c r="O143" i="49"/>
  <c r="O148" i="49"/>
  <c r="I154" i="49"/>
  <c r="G102" i="49"/>
  <c r="H102" i="49" s="1"/>
  <c r="G105" i="49"/>
  <c r="H105" i="49" s="1"/>
  <c r="K112" i="49"/>
  <c r="O114" i="49"/>
  <c r="K116" i="49"/>
  <c r="K120" i="49"/>
  <c r="K124" i="49"/>
  <c r="K128" i="49"/>
  <c r="K132" i="49"/>
  <c r="K136" i="49"/>
  <c r="O142" i="49"/>
  <c r="J159" i="49"/>
  <c r="G159" i="49"/>
  <c r="H159" i="49" s="1"/>
  <c r="I210" i="49"/>
  <c r="K210" i="49"/>
  <c r="I93" i="49"/>
  <c r="I97" i="49"/>
  <c r="I99" i="49"/>
  <c r="I101" i="49"/>
  <c r="I103" i="49"/>
  <c r="I105" i="49"/>
  <c r="I107" i="49"/>
  <c r="I109" i="49"/>
  <c r="I111" i="49"/>
  <c r="I113" i="49"/>
  <c r="I115" i="49"/>
  <c r="I117" i="49"/>
  <c r="I119" i="49"/>
  <c r="I121" i="49"/>
  <c r="I123" i="49"/>
  <c r="I125" i="49"/>
  <c r="I127" i="49"/>
  <c r="I129" i="49"/>
  <c r="N130" i="49"/>
  <c r="I131" i="49"/>
  <c r="I133" i="49"/>
  <c r="I135" i="49"/>
  <c r="I137" i="49"/>
  <c r="I139" i="49"/>
  <c r="I141" i="49"/>
  <c r="I143" i="49"/>
  <c r="I148" i="49"/>
  <c r="J149" i="49"/>
  <c r="K150" i="49"/>
  <c r="G196" i="49"/>
  <c r="H196" i="49" s="1"/>
  <c r="K159" i="49"/>
  <c r="K163" i="49"/>
  <c r="I180" i="49"/>
  <c r="K180" i="49"/>
  <c r="I182" i="49"/>
  <c r="O210" i="49"/>
  <c r="I94" i="49"/>
  <c r="I110" i="49"/>
  <c r="I112" i="49"/>
  <c r="I116" i="49"/>
  <c r="I118" i="49"/>
  <c r="I120" i="49"/>
  <c r="I122" i="49"/>
  <c r="I124" i="49"/>
  <c r="I126" i="49"/>
  <c r="I128" i="49"/>
  <c r="I130" i="49"/>
  <c r="I132" i="49"/>
  <c r="I134" i="49"/>
  <c r="I136" i="49"/>
  <c r="K144" i="49"/>
  <c r="G148" i="49"/>
  <c r="H148" i="49" s="1"/>
  <c r="K149" i="49"/>
  <c r="I149" i="49"/>
  <c r="I168" i="49"/>
  <c r="G146" i="49"/>
  <c r="H146" i="49" s="1"/>
  <c r="K147" i="49"/>
  <c r="I147" i="49"/>
  <c r="N148" i="49"/>
  <c r="G154" i="49"/>
  <c r="H154" i="49" s="1"/>
  <c r="I171" i="49"/>
  <c r="K145" i="49"/>
  <c r="I145" i="49"/>
  <c r="O156" i="49"/>
  <c r="O160" i="49"/>
  <c r="G171" i="49"/>
  <c r="H171" i="49" s="1"/>
  <c r="O172" i="49"/>
  <c r="G176" i="49"/>
  <c r="H176" i="49" s="1"/>
  <c r="K182" i="49"/>
  <c r="O198" i="49"/>
  <c r="I156" i="49"/>
  <c r="I158" i="49"/>
  <c r="I160" i="49"/>
  <c r="I162" i="49"/>
  <c r="I164" i="49"/>
  <c r="O167" i="49"/>
  <c r="I169" i="49"/>
  <c r="I176" i="49"/>
  <c r="K178" i="49"/>
  <c r="O179" i="49"/>
  <c r="O186" i="49"/>
  <c r="I208" i="49"/>
  <c r="K208" i="49"/>
  <c r="G222" i="49"/>
  <c r="H222" i="49" s="1"/>
  <c r="K222" i="49"/>
  <c r="J222" i="49"/>
  <c r="O230" i="49"/>
  <c r="O177" i="49"/>
  <c r="G207" i="49"/>
  <c r="H207" i="49" s="1"/>
  <c r="I207" i="49"/>
  <c r="I151" i="49"/>
  <c r="I153" i="49"/>
  <c r="I155" i="49"/>
  <c r="I157" i="49"/>
  <c r="I159" i="49"/>
  <c r="I161" i="49"/>
  <c r="I163" i="49"/>
  <c r="I165" i="49"/>
  <c r="I184" i="49"/>
  <c r="J192" i="49"/>
  <c r="J194" i="49"/>
  <c r="G194" i="49"/>
  <c r="H194" i="49" s="1"/>
  <c r="J202" i="49"/>
  <c r="G202" i="49"/>
  <c r="H202" i="49" s="1"/>
  <c r="G204" i="49"/>
  <c r="H204" i="49" s="1"/>
  <c r="J204" i="49"/>
  <c r="I206" i="49"/>
  <c r="I212" i="49"/>
  <c r="K212" i="49"/>
  <c r="G216" i="49"/>
  <c r="H216" i="49" s="1"/>
  <c r="K216" i="49"/>
  <c r="J216" i="49"/>
  <c r="G172" i="49"/>
  <c r="H172" i="49" s="1"/>
  <c r="O181" i="49"/>
  <c r="J198" i="49"/>
  <c r="I200" i="49"/>
  <c r="K200" i="49"/>
  <c r="I202" i="49"/>
  <c r="K202" i="49"/>
  <c r="O203" i="49"/>
  <c r="O206" i="49"/>
  <c r="I209" i="49"/>
  <c r="G209" i="49"/>
  <c r="H209" i="49" s="1"/>
  <c r="O209" i="49"/>
  <c r="I172" i="49"/>
  <c r="K174" i="49"/>
  <c r="O175" i="49"/>
  <c r="K184" i="49"/>
  <c r="O200" i="49"/>
  <c r="I185" i="49"/>
  <c r="I186" i="49"/>
  <c r="J188" i="49"/>
  <c r="I192" i="49"/>
  <c r="K192" i="49"/>
  <c r="I198" i="49"/>
  <c r="K198" i="49"/>
  <c r="G212" i="49"/>
  <c r="H212" i="49" s="1"/>
  <c r="J212" i="49"/>
  <c r="I231" i="49"/>
  <c r="K173" i="49"/>
  <c r="K175" i="49"/>
  <c r="K177" i="49"/>
  <c r="K179" i="49"/>
  <c r="K181" i="49"/>
  <c r="K183" i="49"/>
  <c r="K190" i="49"/>
  <c r="I194" i="49"/>
  <c r="K194" i="49"/>
  <c r="O202" i="49"/>
  <c r="I219" i="49"/>
  <c r="O228" i="49"/>
  <c r="G185" i="49"/>
  <c r="H185" i="49" s="1"/>
  <c r="K188" i="49"/>
  <c r="J200" i="49"/>
  <c r="G219" i="49"/>
  <c r="H219" i="49" s="1"/>
  <c r="I227" i="49"/>
  <c r="G227" i="49"/>
  <c r="H227" i="49" s="1"/>
  <c r="I190" i="49"/>
  <c r="I196" i="49"/>
  <c r="K196" i="49"/>
  <c r="K204" i="49"/>
  <c r="I225" i="49"/>
  <c r="O225" i="49"/>
  <c r="G225" i="49"/>
  <c r="H225" i="49" s="1"/>
  <c r="G187" i="49"/>
  <c r="H187" i="49" s="1"/>
  <c r="G189" i="49"/>
  <c r="H189" i="49" s="1"/>
  <c r="G191" i="49"/>
  <c r="H191" i="49" s="1"/>
  <c r="G193" i="49"/>
  <c r="H193" i="49" s="1"/>
  <c r="G195" i="49"/>
  <c r="H195" i="49" s="1"/>
  <c r="G197" i="49"/>
  <c r="H197" i="49" s="1"/>
  <c r="G199" i="49"/>
  <c r="H199" i="49" s="1"/>
  <c r="G201" i="49"/>
  <c r="H201" i="49" s="1"/>
  <c r="G203" i="49"/>
  <c r="H203" i="49" s="1"/>
  <c r="G206" i="49"/>
  <c r="H206" i="49" s="1"/>
  <c r="K214" i="49"/>
  <c r="O215" i="49"/>
  <c r="I216" i="49"/>
  <c r="N219" i="49"/>
  <c r="K220" i="49"/>
  <c r="O224" i="49"/>
  <c r="O229" i="49"/>
  <c r="I218" i="49"/>
  <c r="O222" i="49"/>
  <c r="I214" i="49"/>
  <c r="I220" i="49"/>
  <c r="O226" i="49"/>
  <c r="G229" i="49"/>
  <c r="H229" i="49" s="1"/>
  <c r="J208" i="49"/>
  <c r="K218" i="49"/>
  <c r="J226" i="49"/>
  <c r="N224" i="49"/>
  <c r="K205" i="49"/>
  <c r="K207" i="49"/>
  <c r="K209" i="49"/>
  <c r="K211" i="49"/>
  <c r="K213" i="49"/>
  <c r="K215" i="49"/>
  <c r="K217" i="49"/>
  <c r="K219" i="49"/>
  <c r="K221" i="49"/>
  <c r="K223" i="49"/>
  <c r="K225" i="49"/>
  <c r="K227" i="49"/>
  <c r="K229" i="49"/>
  <c r="K231" i="49"/>
  <c r="H151" i="92" l="1"/>
  <c r="L151" i="92" s="1"/>
  <c r="I151" i="92"/>
  <c r="M151" i="92" s="1"/>
  <c r="E153" i="92"/>
  <c r="F153" i="92" s="1"/>
  <c r="D153" i="92"/>
  <c r="C154" i="92"/>
  <c r="A155" i="92"/>
  <c r="K152" i="92"/>
  <c r="G152" i="92"/>
  <c r="H153" i="87"/>
  <c r="L153" i="87" s="1"/>
  <c r="I153" i="87"/>
  <c r="M153" i="87" s="1"/>
  <c r="C155" i="87"/>
  <c r="F155" i="87"/>
  <c r="B156" i="87"/>
  <c r="K154" i="87"/>
  <c r="Q35" i="73"/>
  <c r="U34" i="73"/>
  <c r="R53" i="73"/>
  <c r="V52" i="73"/>
  <c r="B52" i="73" s="1"/>
  <c r="W34" i="73"/>
  <c r="S35" i="73"/>
  <c r="M236" i="56"/>
  <c r="M225" i="56"/>
  <c r="M68" i="56"/>
  <c r="O52" i="56"/>
  <c r="M214" i="56"/>
  <c r="M114" i="56"/>
  <c r="M55" i="56"/>
  <c r="M161" i="56"/>
  <c r="M152" i="56"/>
  <c r="M69" i="56"/>
  <c r="M64" i="56"/>
  <c r="O116" i="56"/>
  <c r="M62" i="56"/>
  <c r="O40" i="56"/>
  <c r="M74" i="56"/>
  <c r="M218" i="56"/>
  <c r="M153" i="56"/>
  <c r="M96" i="56"/>
  <c r="M84" i="56"/>
  <c r="M65" i="56"/>
  <c r="M212" i="56"/>
  <c r="M209" i="56"/>
  <c r="M203" i="56"/>
  <c r="M148" i="56"/>
  <c r="M208" i="56"/>
  <c r="O91" i="56"/>
  <c r="M190" i="56"/>
  <c r="M134" i="56"/>
  <c r="M98" i="56"/>
  <c r="M119" i="56"/>
  <c r="M138" i="56"/>
  <c r="O102" i="56"/>
  <c r="O25" i="56"/>
  <c r="M237" i="56"/>
  <c r="M185" i="56"/>
  <c r="M199" i="56"/>
  <c r="M184" i="56"/>
  <c r="M171" i="56"/>
  <c r="M136" i="56"/>
  <c r="M133" i="56"/>
  <c r="M80" i="56"/>
  <c r="M113" i="56"/>
  <c r="O79" i="56"/>
  <c r="M66" i="56"/>
  <c r="O209" i="59"/>
  <c r="O61" i="59"/>
  <c r="O71" i="59"/>
  <c r="O79" i="59"/>
  <c r="O55" i="59"/>
  <c r="O77" i="59"/>
  <c r="O130" i="59"/>
  <c r="O127" i="59"/>
  <c r="N205" i="58"/>
  <c r="N204" i="58"/>
  <c r="N193" i="58"/>
  <c r="M173" i="58"/>
  <c r="N180" i="58"/>
  <c r="N156" i="58"/>
  <c r="N161" i="58"/>
  <c r="N134" i="58"/>
  <c r="N221" i="58"/>
  <c r="N217" i="58"/>
  <c r="N220" i="58"/>
  <c r="N164" i="58"/>
  <c r="N146" i="58"/>
  <c r="N119" i="58"/>
  <c r="N109" i="58"/>
  <c r="N155" i="58"/>
  <c r="N94" i="58"/>
  <c r="M192" i="58"/>
  <c r="N163" i="58"/>
  <c r="N212" i="58"/>
  <c r="N182" i="58"/>
  <c r="N152" i="58"/>
  <c r="N103" i="58"/>
  <c r="N92" i="58"/>
  <c r="N54" i="58"/>
  <c r="N209" i="58"/>
  <c r="N203" i="58"/>
  <c r="N191" i="58"/>
  <c r="N170" i="58"/>
  <c r="N162" i="58"/>
  <c r="N149" i="58"/>
  <c r="N140" i="58"/>
  <c r="N127" i="58"/>
  <c r="N117" i="58"/>
  <c r="N105" i="58"/>
  <c r="N102" i="58"/>
  <c r="N88" i="58"/>
  <c r="N192" i="58"/>
  <c r="N169" i="58"/>
  <c r="N177" i="58"/>
  <c r="N178" i="58"/>
  <c r="N153" i="58"/>
  <c r="N113" i="58"/>
  <c r="N69" i="58"/>
  <c r="N58" i="58"/>
  <c r="O117" i="58"/>
  <c r="N46" i="58"/>
  <c r="N76" i="58"/>
  <c r="N66" i="58"/>
  <c r="N42" i="58"/>
  <c r="M58" i="58"/>
  <c r="N39" i="58"/>
  <c r="N26" i="58"/>
  <c r="N90" i="58"/>
  <c r="N62" i="58"/>
  <c r="N52" i="58"/>
  <c r="N84" i="58"/>
  <c r="N70" i="58"/>
  <c r="N106" i="58"/>
  <c r="O89" i="58"/>
  <c r="N37" i="58"/>
  <c r="O50" i="58"/>
  <c r="N35" i="58"/>
  <c r="O48" i="57"/>
  <c r="O35" i="57"/>
  <c r="N158" i="57"/>
  <c r="N153" i="57"/>
  <c r="N87" i="57"/>
  <c r="N75" i="57"/>
  <c r="N120" i="57"/>
  <c r="N151" i="57"/>
  <c r="N127" i="57"/>
  <c r="N96" i="57"/>
  <c r="O112" i="57"/>
  <c r="O60" i="57"/>
  <c r="O55" i="57"/>
  <c r="O64" i="57"/>
  <c r="N145" i="57"/>
  <c r="N97" i="57"/>
  <c r="N86" i="57"/>
  <c r="O38" i="57"/>
  <c r="N69" i="57"/>
  <c r="N150" i="57"/>
  <c r="N132" i="57"/>
  <c r="O41" i="57"/>
  <c r="M221" i="56"/>
  <c r="M207" i="56"/>
  <c r="M201" i="56"/>
  <c r="M163" i="56"/>
  <c r="M180" i="56"/>
  <c r="M118" i="56"/>
  <c r="M137" i="56"/>
  <c r="M125" i="56"/>
  <c r="M60" i="56"/>
  <c r="M70" i="56"/>
  <c r="M37" i="56"/>
  <c r="M78" i="56"/>
  <c r="M85" i="56"/>
  <c r="M83" i="56"/>
  <c r="O89" i="56"/>
  <c r="AF224" i="56"/>
  <c r="AF227" i="56" s="1"/>
  <c r="M52" i="56"/>
  <c r="M228" i="56"/>
  <c r="M231" i="56"/>
  <c r="M183" i="56"/>
  <c r="M187" i="56"/>
  <c r="M219" i="56"/>
  <c r="M159" i="56"/>
  <c r="M178" i="56"/>
  <c r="M197" i="56"/>
  <c r="M156" i="56"/>
  <c r="M146" i="56"/>
  <c r="M112" i="56"/>
  <c r="M135" i="56"/>
  <c r="M142" i="56"/>
  <c r="M122" i="56"/>
  <c r="M95" i="56"/>
  <c r="M127" i="56"/>
  <c r="M100" i="56"/>
  <c r="M43" i="56"/>
  <c r="M45" i="56"/>
  <c r="O41" i="56"/>
  <c r="M223" i="56"/>
  <c r="M217" i="56"/>
  <c r="M202" i="56"/>
  <c r="M191" i="56"/>
  <c r="M157" i="56"/>
  <c r="M179" i="56"/>
  <c r="M213" i="56"/>
  <c r="M211" i="56"/>
  <c r="M177" i="56"/>
  <c r="M181" i="56"/>
  <c r="M144" i="56"/>
  <c r="M110" i="56"/>
  <c r="M141" i="56"/>
  <c r="M188" i="56"/>
  <c r="M132" i="56"/>
  <c r="M120" i="56"/>
  <c r="M94" i="56"/>
  <c r="M103" i="56"/>
  <c r="M88" i="56"/>
  <c r="M81" i="56"/>
  <c r="O95" i="56"/>
  <c r="M233" i="56"/>
  <c r="M200" i="56"/>
  <c r="M155" i="56"/>
  <c r="M174" i="56"/>
  <c r="M210" i="56"/>
  <c r="M170" i="56"/>
  <c r="M176" i="56"/>
  <c r="M139" i="56"/>
  <c r="M102" i="56"/>
  <c r="M128" i="56"/>
  <c r="M121" i="56"/>
  <c r="M116" i="56"/>
  <c r="M140" i="56"/>
  <c r="M130" i="56"/>
  <c r="M104" i="56"/>
  <c r="M92" i="56"/>
  <c r="M58" i="56"/>
  <c r="M67" i="56"/>
  <c r="M167" i="56"/>
  <c r="M151" i="56"/>
  <c r="M206" i="56"/>
  <c r="M162" i="56"/>
  <c r="M215" i="56"/>
  <c r="M90" i="56"/>
  <c r="M126" i="56"/>
  <c r="M87" i="56"/>
  <c r="M143" i="56"/>
  <c r="M106" i="56"/>
  <c r="M145" i="56"/>
  <c r="M101" i="56"/>
  <c r="M89" i="56"/>
  <c r="M82" i="56"/>
  <c r="M108" i="56"/>
  <c r="M226" i="56"/>
  <c r="M232" i="56"/>
  <c r="M194" i="56"/>
  <c r="M165" i="56"/>
  <c r="M149" i="56"/>
  <c r="M164" i="56"/>
  <c r="M175" i="56"/>
  <c r="M147" i="56"/>
  <c r="M93" i="56"/>
  <c r="M76" i="56"/>
  <c r="M39" i="56"/>
  <c r="M91" i="56"/>
  <c r="M27" i="56"/>
  <c r="M29" i="56"/>
  <c r="N228" i="49"/>
  <c r="N192" i="49"/>
  <c r="N175" i="49"/>
  <c r="N173" i="49"/>
  <c r="N159" i="49"/>
  <c r="N182" i="49"/>
  <c r="N140" i="49"/>
  <c r="N226" i="49"/>
  <c r="N216" i="49"/>
  <c r="N170" i="49"/>
  <c r="N108" i="49"/>
  <c r="N96" i="49"/>
  <c r="N107" i="49"/>
  <c r="N123" i="49"/>
  <c r="N145" i="49"/>
  <c r="N32" i="49"/>
  <c r="N211" i="49"/>
  <c r="N200" i="49"/>
  <c r="N203" i="49"/>
  <c r="N151" i="49"/>
  <c r="N177" i="49"/>
  <c r="N116" i="49"/>
  <c r="N106" i="49"/>
  <c r="N65" i="49"/>
  <c r="N213" i="49"/>
  <c r="N129" i="49"/>
  <c r="N212" i="49"/>
  <c r="M154" i="49"/>
  <c r="N138" i="49"/>
  <c r="N114" i="49"/>
  <c r="N58" i="49"/>
  <c r="N205" i="49"/>
  <c r="N193" i="49"/>
  <c r="N215" i="49"/>
  <c r="N161" i="49"/>
  <c r="N124" i="49"/>
  <c r="N125" i="49"/>
  <c r="N206" i="59"/>
  <c r="N180" i="59"/>
  <c r="N99" i="59"/>
  <c r="N221" i="59"/>
  <c r="N96" i="59"/>
  <c r="N156" i="59"/>
  <c r="N163" i="59"/>
  <c r="O202" i="59"/>
  <c r="O171" i="59"/>
  <c r="O172" i="59"/>
  <c r="N90" i="59"/>
  <c r="O137" i="59"/>
  <c r="O139" i="59"/>
  <c r="O37" i="59"/>
  <c r="N182" i="59"/>
  <c r="N120" i="59"/>
  <c r="O151" i="59"/>
  <c r="O131" i="59"/>
  <c r="N200" i="59"/>
  <c r="O85" i="59"/>
  <c r="O114" i="59"/>
  <c r="O122" i="59"/>
  <c r="N61" i="59"/>
  <c r="N157" i="59"/>
  <c r="N149" i="59"/>
  <c r="N165" i="59"/>
  <c r="N138" i="59"/>
  <c r="N89" i="59"/>
  <c r="N118" i="59"/>
  <c r="N150" i="59"/>
  <c r="M49" i="59"/>
  <c r="M84" i="59"/>
  <c r="M184" i="59"/>
  <c r="M80" i="59"/>
  <c r="M178" i="59"/>
  <c r="M152" i="59"/>
  <c r="M132" i="59"/>
  <c r="M68" i="59"/>
  <c r="M161" i="59"/>
  <c r="M197" i="59"/>
  <c r="M170" i="59"/>
  <c r="M100" i="59"/>
  <c r="M61" i="59"/>
  <c r="M191" i="59"/>
  <c r="M211" i="59"/>
  <c r="M160" i="59"/>
  <c r="M166" i="59"/>
  <c r="M106" i="59"/>
  <c r="M91" i="59"/>
  <c r="M221" i="59"/>
  <c r="M102" i="59"/>
  <c r="M73" i="59"/>
  <c r="M113" i="59"/>
  <c r="M110" i="59"/>
  <c r="M214" i="59"/>
  <c r="M65" i="59"/>
  <c r="N212" i="59"/>
  <c r="M207" i="59"/>
  <c r="M220" i="59"/>
  <c r="O193" i="59"/>
  <c r="O180" i="59"/>
  <c r="N154" i="59"/>
  <c r="O184" i="59"/>
  <c r="N177" i="59"/>
  <c r="N215" i="59"/>
  <c r="N164" i="59"/>
  <c r="N113" i="59"/>
  <c r="N105" i="59"/>
  <c r="N201" i="59"/>
  <c r="O167" i="59"/>
  <c r="N161" i="59"/>
  <c r="N187" i="59"/>
  <c r="O123" i="59"/>
  <c r="N142" i="59"/>
  <c r="N95" i="59"/>
  <c r="O83" i="59"/>
  <c r="O126" i="59"/>
  <c r="N100" i="59"/>
  <c r="M45" i="59"/>
  <c r="M64" i="59"/>
  <c r="O144" i="59"/>
  <c r="O121" i="59"/>
  <c r="N72" i="59"/>
  <c r="O42" i="59"/>
  <c r="O118" i="59"/>
  <c r="N33" i="59"/>
  <c r="N41" i="59"/>
  <c r="N210" i="59"/>
  <c r="N213" i="59"/>
  <c r="N185" i="59"/>
  <c r="N176" i="59"/>
  <c r="N181" i="59"/>
  <c r="N136" i="59"/>
  <c r="N207" i="59"/>
  <c r="O159" i="59"/>
  <c r="O166" i="59"/>
  <c r="N139" i="59"/>
  <c r="O142" i="59"/>
  <c r="N108" i="59"/>
  <c r="N172" i="59"/>
  <c r="O134" i="59"/>
  <c r="N94" i="59"/>
  <c r="M81" i="59"/>
  <c r="M41" i="59"/>
  <c r="N48" i="59"/>
  <c r="M87" i="59"/>
  <c r="O129" i="59"/>
  <c r="O135" i="59"/>
  <c r="N56" i="59"/>
  <c r="N43" i="59"/>
  <c r="O30" i="59"/>
  <c r="M31" i="59"/>
  <c r="N208" i="59"/>
  <c r="N209" i="59"/>
  <c r="M201" i="59"/>
  <c r="O210" i="59"/>
  <c r="N159" i="59"/>
  <c r="O206" i="59"/>
  <c r="N167" i="59"/>
  <c r="M149" i="59"/>
  <c r="O179" i="59"/>
  <c r="N148" i="59"/>
  <c r="N179" i="59"/>
  <c r="N137" i="59"/>
  <c r="N121" i="59"/>
  <c r="O174" i="59"/>
  <c r="O196" i="59"/>
  <c r="O155" i="59"/>
  <c r="N111" i="59"/>
  <c r="N103" i="59"/>
  <c r="O189" i="59"/>
  <c r="O158" i="59"/>
  <c r="O112" i="59"/>
  <c r="N133" i="59"/>
  <c r="N93" i="59"/>
  <c r="M77" i="59"/>
  <c r="O170" i="59"/>
  <c r="N125" i="59"/>
  <c r="M83" i="59"/>
  <c r="O100" i="59"/>
  <c r="M93" i="59"/>
  <c r="N83" i="59"/>
  <c r="M116" i="59"/>
  <c r="O105" i="59"/>
  <c r="O32" i="59"/>
  <c r="O28" i="59"/>
  <c r="N34" i="59"/>
  <c r="M27" i="59"/>
  <c r="N87" i="59"/>
  <c r="N77" i="59"/>
  <c r="N134" i="59"/>
  <c r="N80" i="59"/>
  <c r="N26" i="59"/>
  <c r="N220" i="59"/>
  <c r="N219" i="59"/>
  <c r="N155" i="59"/>
  <c r="N146" i="59"/>
  <c r="N143" i="59"/>
  <c r="N171" i="59"/>
  <c r="N109" i="59"/>
  <c r="N188" i="59"/>
  <c r="N174" i="59"/>
  <c r="N160" i="59"/>
  <c r="N91" i="59"/>
  <c r="N175" i="59"/>
  <c r="N75" i="59"/>
  <c r="N54" i="59"/>
  <c r="N51" i="59"/>
  <c r="N71" i="59"/>
  <c r="N64" i="59"/>
  <c r="N216" i="59"/>
  <c r="N211" i="59"/>
  <c r="N205" i="59"/>
  <c r="N198" i="59"/>
  <c r="N183" i="59"/>
  <c r="N158" i="59"/>
  <c r="N129" i="59"/>
  <c r="N107" i="59"/>
  <c r="N173" i="59"/>
  <c r="N145" i="59"/>
  <c r="N97" i="59"/>
  <c r="N88" i="59"/>
  <c r="N104" i="59"/>
  <c r="M57" i="59"/>
  <c r="N106" i="59"/>
  <c r="M72" i="59"/>
  <c r="N52" i="59"/>
  <c r="N102" i="59"/>
  <c r="N67" i="59"/>
  <c r="O73" i="59"/>
  <c r="O44" i="59"/>
  <c r="M217" i="59"/>
  <c r="M203" i="59"/>
  <c r="M213" i="59"/>
  <c r="M186" i="59"/>
  <c r="M168" i="59"/>
  <c r="M205" i="59"/>
  <c r="M151" i="59"/>
  <c r="M119" i="59"/>
  <c r="M136" i="59"/>
  <c r="M108" i="59"/>
  <c r="M79" i="59"/>
  <c r="M63" i="59"/>
  <c r="M47" i="59"/>
  <c r="M86" i="59"/>
  <c r="M70" i="59"/>
  <c r="M109" i="59"/>
  <c r="N204" i="59"/>
  <c r="N202" i="59"/>
  <c r="N193" i="59"/>
  <c r="N203" i="59"/>
  <c r="N196" i="59"/>
  <c r="N199" i="59"/>
  <c r="N192" i="59"/>
  <c r="N194" i="59"/>
  <c r="N184" i="59"/>
  <c r="N135" i="59"/>
  <c r="N127" i="59"/>
  <c r="N119" i="59"/>
  <c r="N186" i="59"/>
  <c r="N152" i="59"/>
  <c r="N144" i="59"/>
  <c r="N140" i="59"/>
  <c r="N170" i="59"/>
  <c r="N130" i="59"/>
  <c r="N122" i="59"/>
  <c r="N114" i="59"/>
  <c r="N191" i="59"/>
  <c r="N178" i="59"/>
  <c r="N162" i="59"/>
  <c r="N147" i="59"/>
  <c r="N197" i="59"/>
  <c r="N124" i="59"/>
  <c r="N115" i="59"/>
  <c r="N116" i="59"/>
  <c r="N189" i="59"/>
  <c r="N45" i="59"/>
  <c r="N44" i="59"/>
  <c r="N168" i="59"/>
  <c r="N57" i="59"/>
  <c r="N151" i="59"/>
  <c r="N131" i="59"/>
  <c r="N123" i="59"/>
  <c r="N16" i="59"/>
  <c r="N190" i="59"/>
  <c r="N166" i="59"/>
  <c r="N132" i="59"/>
  <c r="N49" i="59"/>
  <c r="N39" i="59"/>
  <c r="N38" i="59"/>
  <c r="N53" i="59"/>
  <c r="M90" i="59"/>
  <c r="N73" i="59"/>
  <c r="N86" i="59"/>
  <c r="N78" i="59"/>
  <c r="N70" i="59"/>
  <c r="N62" i="59"/>
  <c r="M117" i="59"/>
  <c r="M139" i="59"/>
  <c r="O75" i="59"/>
  <c r="O48" i="59"/>
  <c r="M40" i="59"/>
  <c r="N42" i="59"/>
  <c r="O43" i="59"/>
  <c r="N31" i="59"/>
  <c r="M62" i="59"/>
  <c r="M29" i="59"/>
  <c r="M209" i="59"/>
  <c r="M199" i="59"/>
  <c r="M219" i="59"/>
  <c r="M206" i="59"/>
  <c r="M187" i="59"/>
  <c r="M180" i="59"/>
  <c r="M164" i="59"/>
  <c r="M202" i="59"/>
  <c r="M135" i="59"/>
  <c r="M120" i="59"/>
  <c r="M144" i="59"/>
  <c r="M133" i="59"/>
  <c r="M75" i="59"/>
  <c r="M59" i="59"/>
  <c r="M43" i="59"/>
  <c r="M124" i="59"/>
  <c r="M82" i="59"/>
  <c r="M66" i="59"/>
  <c r="M85" i="59"/>
  <c r="N85" i="59"/>
  <c r="N69" i="59"/>
  <c r="N84" i="59"/>
  <c r="N76" i="59"/>
  <c r="N68" i="59"/>
  <c r="N60" i="59"/>
  <c r="M96" i="59"/>
  <c r="N46" i="59"/>
  <c r="M60" i="59"/>
  <c r="O67" i="59"/>
  <c r="N40" i="59"/>
  <c r="N29" i="59"/>
  <c r="O56" i="59"/>
  <c r="N36" i="59"/>
  <c r="M38" i="59"/>
  <c r="O60" i="59"/>
  <c r="M198" i="59"/>
  <c r="M182" i="59"/>
  <c r="M218" i="59"/>
  <c r="M210" i="59"/>
  <c r="M194" i="59"/>
  <c r="M208" i="59"/>
  <c r="M183" i="59"/>
  <c r="M196" i="59"/>
  <c r="M192" i="59"/>
  <c r="M177" i="59"/>
  <c r="M145" i="59"/>
  <c r="M134" i="59"/>
  <c r="M126" i="59"/>
  <c r="M118" i="59"/>
  <c r="M185" i="59"/>
  <c r="M175" i="59"/>
  <c r="M156" i="59"/>
  <c r="M142" i="59"/>
  <c r="M173" i="59"/>
  <c r="M159" i="59"/>
  <c r="M155" i="59"/>
  <c r="M171" i="59"/>
  <c r="M146" i="59"/>
  <c r="M137" i="59"/>
  <c r="M190" i="59"/>
  <c r="M181" i="59"/>
  <c r="M165" i="59"/>
  <c r="M157" i="59"/>
  <c r="M153" i="59"/>
  <c r="M141" i="59"/>
  <c r="M216" i="59"/>
  <c r="M179" i="59"/>
  <c r="M163" i="59"/>
  <c r="M150" i="59"/>
  <c r="M169" i="59"/>
  <c r="M154" i="59"/>
  <c r="M114" i="59"/>
  <c r="M188" i="59"/>
  <c r="M138" i="59"/>
  <c r="M167" i="59"/>
  <c r="M131" i="59"/>
  <c r="M130" i="59"/>
  <c r="M50" i="59"/>
  <c r="M42" i="59"/>
  <c r="M123" i="59"/>
  <c r="M122" i="59"/>
  <c r="M16" i="59"/>
  <c r="M107" i="59"/>
  <c r="M103" i="59"/>
  <c r="M99" i="59"/>
  <c r="K16" i="59"/>
  <c r="M115" i="59"/>
  <c r="M158" i="59"/>
  <c r="M52" i="59"/>
  <c r="M36" i="59"/>
  <c r="M34" i="59"/>
  <c r="M32" i="59"/>
  <c r="M30" i="59"/>
  <c r="M28" i="59"/>
  <c r="M26" i="59"/>
  <c r="M101" i="59"/>
  <c r="M129" i="59"/>
  <c r="M92" i="59"/>
  <c r="M56" i="59"/>
  <c r="M44" i="59"/>
  <c r="M215" i="59"/>
  <c r="M195" i="59"/>
  <c r="M212" i="59"/>
  <c r="M200" i="59"/>
  <c r="M176" i="59"/>
  <c r="M189" i="59"/>
  <c r="M148" i="59"/>
  <c r="M71" i="59"/>
  <c r="M55" i="59"/>
  <c r="M39" i="59"/>
  <c r="M78" i="59"/>
  <c r="N112" i="59"/>
  <c r="N58" i="59"/>
  <c r="N110" i="59"/>
  <c r="N117" i="59"/>
  <c r="M98" i="59"/>
  <c r="N81" i="59"/>
  <c r="N65" i="59"/>
  <c r="N126" i="59"/>
  <c r="N101" i="59"/>
  <c r="N82" i="59"/>
  <c r="N74" i="59"/>
  <c r="N66" i="59"/>
  <c r="O113" i="59"/>
  <c r="M88" i="59"/>
  <c r="O69" i="59"/>
  <c r="V25" i="59"/>
  <c r="B25" i="59" s="1"/>
  <c r="O39" i="59"/>
  <c r="O52" i="59"/>
  <c r="O36" i="59"/>
  <c r="N27" i="59"/>
  <c r="O53" i="59"/>
  <c r="N32" i="59"/>
  <c r="O58" i="59"/>
  <c r="O63" i="59"/>
  <c r="N37" i="59"/>
  <c r="M193" i="59"/>
  <c r="M174" i="59"/>
  <c r="M127" i="59"/>
  <c r="M143" i="59"/>
  <c r="M128" i="59"/>
  <c r="M162" i="59"/>
  <c r="M147" i="59"/>
  <c r="M121" i="59"/>
  <c r="M69" i="59"/>
  <c r="M53" i="59"/>
  <c r="M37" i="59"/>
  <c r="M76" i="59"/>
  <c r="M111" i="59"/>
  <c r="M95" i="59"/>
  <c r="N79" i="59"/>
  <c r="N63" i="59"/>
  <c r="M97" i="59"/>
  <c r="O107" i="59"/>
  <c r="Q26" i="59"/>
  <c r="U25" i="59"/>
  <c r="M105" i="59"/>
  <c r="O81" i="59"/>
  <c r="O65" i="59"/>
  <c r="V26" i="59"/>
  <c r="B26" i="59" s="1"/>
  <c r="R27" i="59"/>
  <c r="N47" i="59"/>
  <c r="O49" i="59"/>
  <c r="S26" i="59"/>
  <c r="W25" i="59"/>
  <c r="N35" i="59"/>
  <c r="O26" i="59"/>
  <c r="N50" i="59"/>
  <c r="N30" i="59"/>
  <c r="M35" i="59"/>
  <c r="M172" i="59"/>
  <c r="M140" i="59"/>
  <c r="M112" i="59"/>
  <c r="M204" i="59"/>
  <c r="M125" i="59"/>
  <c r="M67" i="59"/>
  <c r="M51" i="59"/>
  <c r="M104" i="59"/>
  <c r="M74" i="59"/>
  <c r="M94" i="59"/>
  <c r="M89" i="59"/>
  <c r="M58" i="59"/>
  <c r="M46" i="59"/>
  <c r="M48" i="59"/>
  <c r="O216" i="59"/>
  <c r="O208" i="59"/>
  <c r="O204" i="59"/>
  <c r="O215" i="59"/>
  <c r="O207" i="59"/>
  <c r="O219" i="59"/>
  <c r="O211" i="59"/>
  <c r="O217" i="59"/>
  <c r="O136" i="59"/>
  <c r="O128" i="59"/>
  <c r="O120" i="59"/>
  <c r="O149" i="59"/>
  <c r="O146" i="59"/>
  <c r="O150" i="59"/>
  <c r="O145" i="59"/>
  <c r="O182" i="59"/>
  <c r="O148" i="59"/>
  <c r="O133" i="59"/>
  <c r="O125" i="59"/>
  <c r="O102" i="59"/>
  <c r="O132" i="59"/>
  <c r="O103" i="59"/>
  <c r="O99" i="59"/>
  <c r="O116" i="59"/>
  <c r="O101" i="59"/>
  <c r="O47" i="59"/>
  <c r="O46" i="59"/>
  <c r="G16" i="59"/>
  <c r="H16" i="59" s="1"/>
  <c r="Y126" i="59" s="1"/>
  <c r="O143" i="59"/>
  <c r="O96" i="59"/>
  <c r="O92" i="59"/>
  <c r="O88" i="59"/>
  <c r="O54" i="59"/>
  <c r="O51" i="59"/>
  <c r="O16" i="59"/>
  <c r="O98" i="59"/>
  <c r="O111" i="59"/>
  <c r="O94" i="59"/>
  <c r="O117" i="59"/>
  <c r="O95" i="59"/>
  <c r="O91" i="59"/>
  <c r="O87" i="59"/>
  <c r="O109" i="59"/>
  <c r="O90" i="59"/>
  <c r="O124" i="59"/>
  <c r="O141" i="59"/>
  <c r="I16" i="59"/>
  <c r="O97" i="59"/>
  <c r="O93" i="59"/>
  <c r="O89" i="59"/>
  <c r="O86" i="59"/>
  <c r="O84" i="59"/>
  <c r="O82" i="59"/>
  <c r="O80" i="59"/>
  <c r="O78" i="59"/>
  <c r="O76" i="59"/>
  <c r="O74" i="59"/>
  <c r="O70" i="59"/>
  <c r="O66" i="59"/>
  <c r="O41" i="59"/>
  <c r="O40" i="59"/>
  <c r="O50" i="59"/>
  <c r="O35" i="59"/>
  <c r="O33" i="59"/>
  <c r="O31" i="59"/>
  <c r="O29" i="59"/>
  <c r="O27" i="59"/>
  <c r="O25" i="59"/>
  <c r="O62" i="59"/>
  <c r="O59" i="59"/>
  <c r="O72" i="59"/>
  <c r="O68" i="59"/>
  <c r="O64" i="59"/>
  <c r="O45" i="59"/>
  <c r="O34" i="59"/>
  <c r="N25" i="59"/>
  <c r="N28" i="59"/>
  <c r="N55" i="59"/>
  <c r="M54" i="59"/>
  <c r="M33" i="59"/>
  <c r="O194" i="58"/>
  <c r="O145" i="58"/>
  <c r="N137" i="58"/>
  <c r="O167" i="58"/>
  <c r="O154" i="58"/>
  <c r="N121" i="58"/>
  <c r="N78" i="58"/>
  <c r="N60" i="58"/>
  <c r="N67" i="58"/>
  <c r="O189" i="58"/>
  <c r="N129" i="58"/>
  <c r="N111" i="58"/>
  <c r="N104" i="58"/>
  <c r="N100" i="58"/>
  <c r="N68" i="58"/>
  <c r="N50" i="58"/>
  <c r="N120" i="58"/>
  <c r="O75" i="58"/>
  <c r="O122" i="58"/>
  <c r="O218" i="58"/>
  <c r="O153" i="58"/>
  <c r="O138" i="58"/>
  <c r="O120" i="58"/>
  <c r="O108" i="58"/>
  <c r="O100" i="58"/>
  <c r="O65" i="58"/>
  <c r="O98" i="58"/>
  <c r="O44" i="58"/>
  <c r="M102" i="58"/>
  <c r="M53" i="58"/>
  <c r="M42" i="58"/>
  <c r="M69" i="58"/>
  <c r="M194" i="58"/>
  <c r="M188" i="58"/>
  <c r="M109" i="58"/>
  <c r="M120" i="58"/>
  <c r="M91" i="58"/>
  <c r="M87" i="58"/>
  <c r="M220" i="58"/>
  <c r="M170" i="58"/>
  <c r="M141" i="58"/>
  <c r="M122" i="58"/>
  <c r="M39" i="58"/>
  <c r="M186" i="58"/>
  <c r="M107" i="58"/>
  <c r="M76" i="58"/>
  <c r="M75" i="58"/>
  <c r="M174" i="58"/>
  <c r="M74" i="58"/>
  <c r="M55" i="58"/>
  <c r="M51" i="58"/>
  <c r="M171" i="58"/>
  <c r="M123" i="58"/>
  <c r="M146" i="58"/>
  <c r="M60" i="58"/>
  <c r="N219" i="58"/>
  <c r="N213" i="58"/>
  <c r="N202" i="58"/>
  <c r="N197" i="58"/>
  <c r="N184" i="58"/>
  <c r="N175" i="58"/>
  <c r="N167" i="58"/>
  <c r="N185" i="58"/>
  <c r="N172" i="58"/>
  <c r="M166" i="58"/>
  <c r="N179" i="58"/>
  <c r="N183" i="58"/>
  <c r="N158" i="58"/>
  <c r="N132" i="58"/>
  <c r="N110" i="58"/>
  <c r="N86" i="58"/>
  <c r="N40" i="58"/>
  <c r="M44" i="58"/>
  <c r="O71" i="58"/>
  <c r="N71" i="58"/>
  <c r="N89" i="58"/>
  <c r="N51" i="58"/>
  <c r="N61" i="58"/>
  <c r="N63" i="58"/>
  <c r="O48" i="58"/>
  <c r="N45" i="58"/>
  <c r="N97" i="58"/>
  <c r="N198" i="58"/>
  <c r="N190" i="58"/>
  <c r="M219" i="58"/>
  <c r="N187" i="58"/>
  <c r="N173" i="58"/>
  <c r="N165" i="58"/>
  <c r="M169" i="58"/>
  <c r="M168" i="58"/>
  <c r="N174" i="58"/>
  <c r="M162" i="58"/>
  <c r="N159" i="58"/>
  <c r="N154" i="58"/>
  <c r="N138" i="58"/>
  <c r="M149" i="58"/>
  <c r="N130" i="58"/>
  <c r="N112" i="58"/>
  <c r="M104" i="58"/>
  <c r="N136" i="58"/>
  <c r="N98" i="58"/>
  <c r="N82" i="58"/>
  <c r="M92" i="58"/>
  <c r="N95" i="58"/>
  <c r="M45" i="58"/>
  <c r="N55" i="58"/>
  <c r="N73" i="58"/>
  <c r="N122" i="58"/>
  <c r="M35" i="58"/>
  <c r="N49" i="58"/>
  <c r="N118" i="58"/>
  <c r="N47" i="58"/>
  <c r="N196" i="58"/>
  <c r="N168" i="58"/>
  <c r="N166" i="58"/>
  <c r="M148" i="58"/>
  <c r="N143" i="58"/>
  <c r="M143" i="58"/>
  <c r="N131" i="58"/>
  <c r="N123" i="58"/>
  <c r="N115" i="58"/>
  <c r="N107" i="58"/>
  <c r="M125" i="58"/>
  <c r="N114" i="58"/>
  <c r="N108" i="58"/>
  <c r="N96" i="58"/>
  <c r="N80" i="58"/>
  <c r="N72" i="58"/>
  <c r="N64" i="58"/>
  <c r="N56" i="58"/>
  <c r="N48" i="58"/>
  <c r="M90" i="58"/>
  <c r="O69" i="58"/>
  <c r="N57" i="58"/>
  <c r="N87" i="58"/>
  <c r="O128" i="58"/>
  <c r="O103" i="58"/>
  <c r="N34" i="58"/>
  <c r="N75" i="58"/>
  <c r="N99" i="58"/>
  <c r="N41" i="58"/>
  <c r="N32" i="58"/>
  <c r="N25" i="58"/>
  <c r="N126" i="58"/>
  <c r="N38" i="58"/>
  <c r="N53" i="58"/>
  <c r="N59" i="58"/>
  <c r="N85" i="58"/>
  <c r="N83" i="58"/>
  <c r="V25" i="58"/>
  <c r="B25" i="58" s="1"/>
  <c r="N30" i="58"/>
  <c r="N44" i="58"/>
  <c r="M95" i="58"/>
  <c r="N91" i="58"/>
  <c r="N116" i="58"/>
  <c r="N43" i="58"/>
  <c r="M57" i="58"/>
  <c r="N77" i="58"/>
  <c r="N79" i="58"/>
  <c r="N28" i="58"/>
  <c r="N29" i="58"/>
  <c r="W26" i="58"/>
  <c r="S27" i="58"/>
  <c r="O215" i="58"/>
  <c r="O207" i="58"/>
  <c r="O216" i="58"/>
  <c r="O208" i="58"/>
  <c r="O217" i="58"/>
  <c r="O209" i="58"/>
  <c r="O219" i="58"/>
  <c r="O211" i="58"/>
  <c r="O186" i="58"/>
  <c r="O187" i="58"/>
  <c r="O163" i="58"/>
  <c r="O192" i="58"/>
  <c r="O185" i="58"/>
  <c r="O166" i="58"/>
  <c r="O139" i="58"/>
  <c r="O165" i="58"/>
  <c r="O141" i="58"/>
  <c r="O137" i="58"/>
  <c r="O102" i="58"/>
  <c r="O143" i="58"/>
  <c r="O113" i="58"/>
  <c r="O104" i="58"/>
  <c r="O111" i="58"/>
  <c r="I16" i="58"/>
  <c r="G16" i="58"/>
  <c r="H16" i="58" s="1"/>
  <c r="Y188" i="58" s="1"/>
  <c r="O109" i="58"/>
  <c r="O16" i="58"/>
  <c r="O37" i="58"/>
  <c r="O54" i="58"/>
  <c r="O39" i="58"/>
  <c r="O52" i="58"/>
  <c r="O43" i="58"/>
  <c r="O42" i="58"/>
  <c r="O30" i="58"/>
  <c r="M212" i="58"/>
  <c r="M204" i="58"/>
  <c r="O179" i="58"/>
  <c r="M167" i="58"/>
  <c r="M160" i="58"/>
  <c r="M178" i="58"/>
  <c r="M180" i="58"/>
  <c r="O159" i="58"/>
  <c r="O151" i="58"/>
  <c r="O144" i="58"/>
  <c r="M161" i="58"/>
  <c r="O160" i="58"/>
  <c r="M121" i="58"/>
  <c r="M105" i="58"/>
  <c r="O133" i="58"/>
  <c r="M118" i="58"/>
  <c r="O112" i="58"/>
  <c r="O136" i="58"/>
  <c r="O96" i="58"/>
  <c r="M138" i="58"/>
  <c r="O118" i="58"/>
  <c r="M88" i="58"/>
  <c r="M72" i="58"/>
  <c r="M56" i="58"/>
  <c r="M40" i="58"/>
  <c r="O93" i="58"/>
  <c r="O41" i="58"/>
  <c r="O85" i="58"/>
  <c r="M73" i="58"/>
  <c r="M33" i="58"/>
  <c r="O107" i="58"/>
  <c r="O81" i="58"/>
  <c r="M37" i="58"/>
  <c r="O92" i="58"/>
  <c r="M99" i="58"/>
  <c r="M34" i="58"/>
  <c r="M41" i="58"/>
  <c r="O29" i="58"/>
  <c r="O45" i="58"/>
  <c r="O197" i="58"/>
  <c r="M195" i="58"/>
  <c r="O210" i="58"/>
  <c r="O203" i="58"/>
  <c r="M197" i="58"/>
  <c r="O214" i="58"/>
  <c r="O177" i="58"/>
  <c r="O212" i="58"/>
  <c r="M183" i="58"/>
  <c r="M165" i="58"/>
  <c r="O176" i="58"/>
  <c r="O180" i="58"/>
  <c r="M158" i="58"/>
  <c r="O195" i="58"/>
  <c r="O162" i="58"/>
  <c r="M157" i="58"/>
  <c r="M159" i="58"/>
  <c r="M135" i="58"/>
  <c r="M119" i="58"/>
  <c r="M103" i="58"/>
  <c r="M116" i="58"/>
  <c r="O135" i="58"/>
  <c r="O110" i="58"/>
  <c r="M134" i="58"/>
  <c r="O142" i="58"/>
  <c r="O123" i="58"/>
  <c r="M108" i="58"/>
  <c r="O116" i="58"/>
  <c r="M86" i="58"/>
  <c r="M70" i="58"/>
  <c r="M54" i="58"/>
  <c r="M38" i="58"/>
  <c r="M65" i="58"/>
  <c r="O91" i="58"/>
  <c r="M67" i="58"/>
  <c r="O86" i="58"/>
  <c r="O58" i="58"/>
  <c r="O87" i="58"/>
  <c r="M71" i="58"/>
  <c r="M31" i="58"/>
  <c r="M106" i="58"/>
  <c r="O83" i="58"/>
  <c r="O64" i="58"/>
  <c r="M98" i="58"/>
  <c r="M61" i="58"/>
  <c r="O67" i="58"/>
  <c r="M30" i="58"/>
  <c r="O36" i="58"/>
  <c r="O28" i="58"/>
  <c r="O95" i="58"/>
  <c r="M193" i="58"/>
  <c r="M216" i="58"/>
  <c r="M203" i="58"/>
  <c r="M211" i="58"/>
  <c r="O196" i="58"/>
  <c r="M181" i="58"/>
  <c r="M163" i="58"/>
  <c r="M184" i="58"/>
  <c r="O175" i="58"/>
  <c r="O178" i="58"/>
  <c r="M156" i="58"/>
  <c r="O188" i="58"/>
  <c r="O169" i="58"/>
  <c r="O157" i="58"/>
  <c r="O149" i="58"/>
  <c r="M140" i="58"/>
  <c r="M147" i="58"/>
  <c r="M133" i="58"/>
  <c r="M117" i="58"/>
  <c r="O130" i="58"/>
  <c r="O134" i="58"/>
  <c r="M132" i="58"/>
  <c r="M110" i="58"/>
  <c r="O129" i="58"/>
  <c r="M84" i="58"/>
  <c r="M68" i="58"/>
  <c r="M52" i="58"/>
  <c r="O90" i="58"/>
  <c r="O131" i="58"/>
  <c r="O57" i="58"/>
  <c r="O51" i="58"/>
  <c r="O101" i="58"/>
  <c r="O82" i="58"/>
  <c r="O62" i="58"/>
  <c r="O49" i="58"/>
  <c r="M29" i="58"/>
  <c r="M100" i="58"/>
  <c r="O63" i="58"/>
  <c r="O47" i="58"/>
  <c r="O97" i="58"/>
  <c r="M49" i="58"/>
  <c r="M26" i="58"/>
  <c r="O35" i="58"/>
  <c r="O27" i="58"/>
  <c r="M83" i="58"/>
  <c r="N33" i="58"/>
  <c r="M79" i="58"/>
  <c r="M28" i="58"/>
  <c r="M210" i="58"/>
  <c r="M191" i="58"/>
  <c r="M201" i="58"/>
  <c r="O220" i="58"/>
  <c r="M179" i="58"/>
  <c r="O174" i="58"/>
  <c r="M154" i="58"/>
  <c r="O152" i="58"/>
  <c r="M151" i="58"/>
  <c r="O150" i="58"/>
  <c r="M131" i="58"/>
  <c r="M115" i="58"/>
  <c r="O114" i="58"/>
  <c r="O132" i="58"/>
  <c r="O106" i="58"/>
  <c r="M112" i="58"/>
  <c r="M137" i="58"/>
  <c r="O121" i="58"/>
  <c r="M82" i="58"/>
  <c r="M66" i="58"/>
  <c r="M50" i="58"/>
  <c r="M81" i="58"/>
  <c r="O88" i="58"/>
  <c r="O56" i="58"/>
  <c r="O74" i="58"/>
  <c r="O84" i="58"/>
  <c r="O60" i="58"/>
  <c r="O61" i="58"/>
  <c r="M27" i="58"/>
  <c r="O99" i="58"/>
  <c r="O80" i="58"/>
  <c r="M77" i="58"/>
  <c r="V26" i="58"/>
  <c r="B26" i="58" s="1"/>
  <c r="R27" i="58"/>
  <c r="N81" i="58"/>
  <c r="N124" i="58"/>
  <c r="O34" i="58"/>
  <c r="O26" i="58"/>
  <c r="U25" i="58"/>
  <c r="O46" i="58"/>
  <c r="M218" i="58"/>
  <c r="M221" i="58"/>
  <c r="M213" i="58"/>
  <c r="M205" i="58"/>
  <c r="M214" i="58"/>
  <c r="M206" i="58"/>
  <c r="M215" i="58"/>
  <c r="M207" i="58"/>
  <c r="M217" i="58"/>
  <c r="M209" i="58"/>
  <c r="M202" i="58"/>
  <c r="M200" i="58"/>
  <c r="M198" i="58"/>
  <c r="M142" i="58"/>
  <c r="M144" i="58"/>
  <c r="M101" i="58"/>
  <c r="M16" i="58"/>
  <c r="K16" i="58"/>
  <c r="M36" i="58"/>
  <c r="M189" i="58"/>
  <c r="O201" i="58"/>
  <c r="M199" i="58"/>
  <c r="O206" i="58"/>
  <c r="O191" i="58"/>
  <c r="M177" i="58"/>
  <c r="O173" i="58"/>
  <c r="O221" i="58"/>
  <c r="M172" i="58"/>
  <c r="O200" i="58"/>
  <c r="M152" i="58"/>
  <c r="O182" i="58"/>
  <c r="O184" i="58"/>
  <c r="O155" i="58"/>
  <c r="O147" i="58"/>
  <c r="M139" i="58"/>
  <c r="O148" i="58"/>
  <c r="M153" i="58"/>
  <c r="M129" i="58"/>
  <c r="M113" i="58"/>
  <c r="M126" i="58"/>
  <c r="M130" i="58"/>
  <c r="M136" i="58"/>
  <c r="O126" i="58"/>
  <c r="M80" i="58"/>
  <c r="M64" i="58"/>
  <c r="M48" i="58"/>
  <c r="O115" i="58"/>
  <c r="O55" i="58"/>
  <c r="M93" i="58"/>
  <c r="O73" i="58"/>
  <c r="O59" i="58"/>
  <c r="O78" i="58"/>
  <c r="M43" i="58"/>
  <c r="M25" i="58"/>
  <c r="O79" i="58"/>
  <c r="O94" i="58"/>
  <c r="O68" i="58"/>
  <c r="O33" i="58"/>
  <c r="O25" i="58"/>
  <c r="O38" i="58"/>
  <c r="N211" i="58"/>
  <c r="N214" i="58"/>
  <c r="N206" i="58"/>
  <c r="N215" i="58"/>
  <c r="N207" i="58"/>
  <c r="N216" i="58"/>
  <c r="N208" i="58"/>
  <c r="N188" i="58"/>
  <c r="N218" i="58"/>
  <c r="N210" i="58"/>
  <c r="N186" i="58"/>
  <c r="N147" i="58"/>
  <c r="N139" i="58"/>
  <c r="N145" i="58"/>
  <c r="N151" i="58"/>
  <c r="N141" i="58"/>
  <c r="N157" i="58"/>
  <c r="N101" i="58"/>
  <c r="N16" i="58"/>
  <c r="Q27" i="58"/>
  <c r="U26" i="58"/>
  <c r="O40" i="58"/>
  <c r="M187" i="58"/>
  <c r="M208" i="58"/>
  <c r="O193" i="58"/>
  <c r="M185" i="58"/>
  <c r="O205" i="58"/>
  <c r="M190" i="58"/>
  <c r="M175" i="58"/>
  <c r="O172" i="58"/>
  <c r="M176" i="58"/>
  <c r="M150" i="58"/>
  <c r="M164" i="58"/>
  <c r="M155" i="58"/>
  <c r="O202" i="58"/>
  <c r="M145" i="58"/>
  <c r="O168" i="58"/>
  <c r="M127" i="58"/>
  <c r="M111" i="58"/>
  <c r="M124" i="58"/>
  <c r="M128" i="58"/>
  <c r="O156" i="58"/>
  <c r="M114" i="58"/>
  <c r="O127" i="58"/>
  <c r="O119" i="58"/>
  <c r="O124" i="58"/>
  <c r="M94" i="58"/>
  <c r="M78" i="58"/>
  <c r="M62" i="58"/>
  <c r="M46" i="58"/>
  <c r="M97" i="58"/>
  <c r="O70" i="58"/>
  <c r="O105" i="58"/>
  <c r="O72" i="58"/>
  <c r="O53" i="58"/>
  <c r="O76" i="58"/>
  <c r="M89" i="58"/>
  <c r="O77" i="58"/>
  <c r="M59" i="58"/>
  <c r="M85" i="58"/>
  <c r="O66" i="58"/>
  <c r="N36" i="58"/>
  <c r="M63" i="58"/>
  <c r="M47" i="58"/>
  <c r="O32" i="58"/>
  <c r="N65" i="58"/>
  <c r="N31" i="58"/>
  <c r="M96" i="58"/>
  <c r="W25" i="58"/>
  <c r="M116" i="57"/>
  <c r="O162" i="57"/>
  <c r="O170" i="57"/>
  <c r="O122" i="57"/>
  <c r="O127" i="57"/>
  <c r="N136" i="57"/>
  <c r="M128" i="57"/>
  <c r="M122" i="57"/>
  <c r="N117" i="57"/>
  <c r="N59" i="57"/>
  <c r="O65" i="57"/>
  <c r="O44" i="57"/>
  <c r="M81" i="57"/>
  <c r="M44" i="57"/>
  <c r="N25" i="57"/>
  <c r="M66" i="57"/>
  <c r="M186" i="57"/>
  <c r="M167" i="57"/>
  <c r="M112" i="57"/>
  <c r="M107" i="57"/>
  <c r="M88" i="57"/>
  <c r="N28" i="57"/>
  <c r="M70" i="57"/>
  <c r="M38" i="57"/>
  <c r="M192" i="57"/>
  <c r="M182" i="57"/>
  <c r="O113" i="57"/>
  <c r="M74" i="57"/>
  <c r="O101" i="57"/>
  <c r="O93" i="57"/>
  <c r="O66" i="57"/>
  <c r="N37" i="57"/>
  <c r="M188" i="57"/>
  <c r="M197" i="57"/>
  <c r="O158" i="57"/>
  <c r="M147" i="57"/>
  <c r="N90" i="57"/>
  <c r="N110" i="57"/>
  <c r="N100" i="57"/>
  <c r="N79" i="57"/>
  <c r="O67" i="57"/>
  <c r="M48" i="57"/>
  <c r="M92" i="57"/>
  <c r="N57" i="57"/>
  <c r="O98" i="57"/>
  <c r="O74" i="57"/>
  <c r="N66" i="57"/>
  <c r="M198" i="57"/>
  <c r="M211" i="57"/>
  <c r="M47" i="57"/>
  <c r="M94" i="57"/>
  <c r="M73" i="57"/>
  <c r="M158" i="57"/>
  <c r="O152" i="57"/>
  <c r="M135" i="57"/>
  <c r="N155" i="57"/>
  <c r="N88" i="57"/>
  <c r="M76" i="57"/>
  <c r="N89" i="57"/>
  <c r="M95" i="57"/>
  <c r="M209" i="57"/>
  <c r="M181" i="57"/>
  <c r="M144" i="57"/>
  <c r="U25" i="57"/>
  <c r="M87" i="57"/>
  <c r="M43" i="57"/>
  <c r="M213" i="57"/>
  <c r="M179" i="57"/>
  <c r="M140" i="57"/>
  <c r="M149" i="57"/>
  <c r="M134" i="57"/>
  <c r="M151" i="57"/>
  <c r="M104" i="57"/>
  <c r="M90" i="57"/>
  <c r="O215" i="57"/>
  <c r="O210" i="57"/>
  <c r="O216" i="57"/>
  <c r="O211" i="57"/>
  <c r="O213" i="57"/>
  <c r="O218" i="57"/>
  <c r="O196" i="57"/>
  <c r="O192" i="57"/>
  <c r="O188" i="57"/>
  <c r="O184" i="57"/>
  <c r="O180" i="57"/>
  <c r="O221" i="57"/>
  <c r="O202" i="57"/>
  <c r="O181" i="57"/>
  <c r="O200" i="57"/>
  <c r="O189" i="57"/>
  <c r="O165" i="57"/>
  <c r="O176" i="57"/>
  <c r="O182" i="57"/>
  <c r="O146" i="57"/>
  <c r="O137" i="57"/>
  <c r="O185" i="57"/>
  <c r="O166" i="57"/>
  <c r="O164" i="57"/>
  <c r="O163" i="57"/>
  <c r="O134" i="57"/>
  <c r="O194" i="57"/>
  <c r="O193" i="57"/>
  <c r="O144" i="57"/>
  <c r="O208" i="57"/>
  <c r="O160" i="57"/>
  <c r="O80" i="57"/>
  <c r="O135" i="57"/>
  <c r="O116" i="57"/>
  <c r="O108" i="57"/>
  <c r="O100" i="57"/>
  <c r="O92" i="57"/>
  <c r="G16" i="57"/>
  <c r="H16" i="57" s="1"/>
  <c r="Y142" i="57" s="1"/>
  <c r="O86" i="57"/>
  <c r="O84" i="57"/>
  <c r="O69" i="57"/>
  <c r="O16" i="57"/>
  <c r="O78" i="57"/>
  <c r="O71" i="57"/>
  <c r="O37" i="57"/>
  <c r="O73" i="57"/>
  <c r="O88" i="57"/>
  <c r="O140" i="57"/>
  <c r="I16" i="57"/>
  <c r="O87" i="57"/>
  <c r="N58" i="57"/>
  <c r="Y106" i="57"/>
  <c r="N54" i="57"/>
  <c r="M137" i="57"/>
  <c r="N65" i="57"/>
  <c r="N45" i="57"/>
  <c r="M34" i="57"/>
  <c r="M40" i="57"/>
  <c r="N41" i="57"/>
  <c r="N209" i="57"/>
  <c r="N205" i="57"/>
  <c r="N211" i="57"/>
  <c r="N180" i="57"/>
  <c r="M180" i="57"/>
  <c r="M176" i="57"/>
  <c r="M169" i="57"/>
  <c r="N194" i="57"/>
  <c r="M154" i="57"/>
  <c r="M139" i="57"/>
  <c r="O147" i="57"/>
  <c r="M159" i="57"/>
  <c r="N190" i="57"/>
  <c r="N113" i="57"/>
  <c r="O115" i="57"/>
  <c r="N102" i="57"/>
  <c r="O119" i="57"/>
  <c r="O132" i="57"/>
  <c r="O133" i="57"/>
  <c r="M68" i="57"/>
  <c r="O43" i="57"/>
  <c r="M118" i="57"/>
  <c r="O61" i="57"/>
  <c r="O46" i="57"/>
  <c r="O34" i="57"/>
  <c r="O57" i="57"/>
  <c r="N67" i="57"/>
  <c r="O186" i="57"/>
  <c r="M108" i="57"/>
  <c r="O31" i="57"/>
  <c r="N210" i="57"/>
  <c r="N220" i="57"/>
  <c r="N196" i="57"/>
  <c r="N179" i="57"/>
  <c r="M215" i="57"/>
  <c r="N212" i="57"/>
  <c r="M200" i="57"/>
  <c r="M174" i="57"/>
  <c r="O177" i="57"/>
  <c r="M185" i="57"/>
  <c r="N161" i="57"/>
  <c r="O179" i="57"/>
  <c r="M175" i="57"/>
  <c r="M152" i="57"/>
  <c r="M136" i="57"/>
  <c r="N160" i="57"/>
  <c r="N146" i="57"/>
  <c r="N173" i="57"/>
  <c r="N141" i="57"/>
  <c r="O157" i="57"/>
  <c r="N134" i="57"/>
  <c r="N143" i="57"/>
  <c r="N121" i="57"/>
  <c r="N93" i="57"/>
  <c r="N83" i="57"/>
  <c r="N73" i="57"/>
  <c r="M143" i="57"/>
  <c r="N112" i="57"/>
  <c r="N78" i="57"/>
  <c r="N139" i="57"/>
  <c r="O97" i="57"/>
  <c r="N142" i="57"/>
  <c r="N116" i="57"/>
  <c r="N80" i="57"/>
  <c r="O167" i="57"/>
  <c r="O104" i="57"/>
  <c r="O75" i="57"/>
  <c r="N95" i="57"/>
  <c r="O138" i="57"/>
  <c r="O102" i="57"/>
  <c r="M55" i="57"/>
  <c r="O91" i="57"/>
  <c r="O83" i="57"/>
  <c r="O52" i="57"/>
  <c r="O85" i="57"/>
  <c r="Y67" i="57"/>
  <c r="N52" i="57"/>
  <c r="M100" i="57"/>
  <c r="M79" i="57"/>
  <c r="O42" i="57"/>
  <c r="O32" i="57"/>
  <c r="Y25" i="57"/>
  <c r="N105" i="57"/>
  <c r="Y66" i="57"/>
  <c r="M51" i="57"/>
  <c r="N40" i="57"/>
  <c r="N32" i="57"/>
  <c r="N106" i="57"/>
  <c r="N56" i="57"/>
  <c r="O25" i="57"/>
  <c r="N27" i="57"/>
  <c r="N35" i="57"/>
  <c r="M60" i="57"/>
  <c r="M32" i="57"/>
  <c r="M205" i="57"/>
  <c r="M204" i="57"/>
  <c r="M206" i="57"/>
  <c r="M214" i="57"/>
  <c r="M216" i="57"/>
  <c r="M195" i="57"/>
  <c r="M191" i="57"/>
  <c r="M187" i="57"/>
  <c r="M183" i="57"/>
  <c r="M201" i="57"/>
  <c r="M210" i="57"/>
  <c r="M199" i="57"/>
  <c r="M165" i="57"/>
  <c r="M166" i="57"/>
  <c r="M164" i="57"/>
  <c r="M125" i="57"/>
  <c r="M117" i="57"/>
  <c r="M109" i="57"/>
  <c r="M101" i="57"/>
  <c r="M93" i="57"/>
  <c r="M160" i="57"/>
  <c r="M131" i="57"/>
  <c r="M129" i="57"/>
  <c r="M113" i="57"/>
  <c r="M105" i="57"/>
  <c r="M97" i="57"/>
  <c r="M85" i="57"/>
  <c r="M71" i="57"/>
  <c r="M63" i="57"/>
  <c r="M121" i="57"/>
  <c r="M77" i="57"/>
  <c r="M64" i="57"/>
  <c r="M57" i="57"/>
  <c r="M49" i="57"/>
  <c r="M75" i="57"/>
  <c r="M62" i="57"/>
  <c r="M16" i="57"/>
  <c r="M65" i="57"/>
  <c r="M46" i="57"/>
  <c r="M45" i="57"/>
  <c r="K16" i="57"/>
  <c r="M91" i="57"/>
  <c r="M54" i="57"/>
  <c r="M53" i="57"/>
  <c r="Y31" i="57"/>
  <c r="Y212" i="57"/>
  <c r="M184" i="57"/>
  <c r="Y172" i="57"/>
  <c r="M178" i="57"/>
  <c r="Y203" i="57"/>
  <c r="M156" i="57"/>
  <c r="Y96" i="57"/>
  <c r="M127" i="57"/>
  <c r="M157" i="57"/>
  <c r="M72" i="57"/>
  <c r="N218" i="57"/>
  <c r="N208" i="57"/>
  <c r="N204" i="57"/>
  <c r="N162" i="57"/>
  <c r="N178" i="57"/>
  <c r="N174" i="57"/>
  <c r="N172" i="57"/>
  <c r="N170" i="57"/>
  <c r="N168" i="57"/>
  <c r="N216" i="57"/>
  <c r="N140" i="57"/>
  <c r="N156" i="57"/>
  <c r="N176" i="57"/>
  <c r="N148" i="57"/>
  <c r="N138" i="57"/>
  <c r="N152" i="57"/>
  <c r="N144" i="57"/>
  <c r="N133" i="57"/>
  <c r="N55" i="57"/>
  <c r="N16" i="57"/>
  <c r="N51" i="57"/>
  <c r="N43" i="57"/>
  <c r="N63" i="57"/>
  <c r="N61" i="57"/>
  <c r="N47" i="57"/>
  <c r="M80" i="57"/>
  <c r="O36" i="57"/>
  <c r="O124" i="57"/>
  <c r="N70" i="57"/>
  <c r="N42" i="57"/>
  <c r="N34" i="57"/>
  <c r="S26" i="57"/>
  <c r="W25" i="57"/>
  <c r="O90" i="57"/>
  <c r="M39" i="57"/>
  <c r="M26" i="57"/>
  <c r="M219" i="57"/>
  <c r="M207" i="57"/>
  <c r="N199" i="57"/>
  <c r="O199" i="57"/>
  <c r="Y170" i="57"/>
  <c r="O190" i="57"/>
  <c r="N165" i="57"/>
  <c r="Y197" i="57"/>
  <c r="M161" i="57"/>
  <c r="M138" i="57"/>
  <c r="M163" i="57"/>
  <c r="M153" i="57"/>
  <c r="N135" i="57"/>
  <c r="N123" i="57"/>
  <c r="N103" i="57"/>
  <c r="O149" i="57"/>
  <c r="N82" i="57"/>
  <c r="N84" i="57"/>
  <c r="M130" i="57"/>
  <c r="M78" i="57"/>
  <c r="M96" i="57"/>
  <c r="M115" i="57"/>
  <c r="Y94" i="57"/>
  <c r="N114" i="57"/>
  <c r="M56" i="57"/>
  <c r="M133" i="57"/>
  <c r="O155" i="57"/>
  <c r="O53" i="57"/>
  <c r="Y124" i="57"/>
  <c r="O106" i="57"/>
  <c r="M52" i="57"/>
  <c r="Y61" i="57"/>
  <c r="M31" i="57"/>
  <c r="M42" i="57"/>
  <c r="N221" i="57"/>
  <c r="N197" i="57"/>
  <c r="N185" i="57"/>
  <c r="M208" i="57"/>
  <c r="O212" i="57"/>
  <c r="M194" i="57"/>
  <c r="M172" i="57"/>
  <c r="Y165" i="57"/>
  <c r="N182" i="57"/>
  <c r="Y160" i="57"/>
  <c r="N214" i="57"/>
  <c r="O175" i="57"/>
  <c r="M203" i="57"/>
  <c r="N167" i="57"/>
  <c r="M150" i="57"/>
  <c r="N200" i="57"/>
  <c r="N187" i="57"/>
  <c r="M145" i="57"/>
  <c r="M162" i="57"/>
  <c r="N147" i="57"/>
  <c r="O156" i="57"/>
  <c r="O117" i="57"/>
  <c r="N175" i="57"/>
  <c r="N131" i="57"/>
  <c r="N111" i="57"/>
  <c r="N101" i="57"/>
  <c r="O131" i="57"/>
  <c r="O107" i="57"/>
  <c r="N198" i="57"/>
  <c r="O129" i="57"/>
  <c r="N94" i="57"/>
  <c r="O111" i="57"/>
  <c r="N76" i="57"/>
  <c r="M124" i="57"/>
  <c r="O89" i="57"/>
  <c r="M123" i="57"/>
  <c r="O154" i="57"/>
  <c r="M82" i="57"/>
  <c r="M120" i="57"/>
  <c r="M111" i="57"/>
  <c r="Y102" i="57"/>
  <c r="O72" i="57"/>
  <c r="N81" i="57"/>
  <c r="N60" i="57"/>
  <c r="N49" i="57"/>
  <c r="M50" i="57"/>
  <c r="N98" i="57"/>
  <c r="O30" i="57"/>
  <c r="M110" i="57"/>
  <c r="O27" i="57"/>
  <c r="M102" i="57"/>
  <c r="Y48" i="57"/>
  <c r="O76" i="57"/>
  <c r="O139" i="57"/>
  <c r="O56" i="57"/>
  <c r="R26" i="57"/>
  <c r="V25" i="57"/>
  <c r="B25" i="57" s="1"/>
  <c r="N48" i="57"/>
  <c r="M25" i="57"/>
  <c r="M29" i="57"/>
  <c r="M27" i="57"/>
  <c r="M37" i="57"/>
  <c r="N181" i="57"/>
  <c r="M155" i="57"/>
  <c r="O126" i="57"/>
  <c r="M103" i="57"/>
  <c r="M69" i="57"/>
  <c r="M217" i="57"/>
  <c r="N219" i="57"/>
  <c r="M221" i="57"/>
  <c r="O207" i="57"/>
  <c r="N192" i="57"/>
  <c r="N202" i="57"/>
  <c r="M202" i="57"/>
  <c r="M193" i="57"/>
  <c r="M170" i="57"/>
  <c r="O220" i="57"/>
  <c r="M177" i="57"/>
  <c r="N191" i="57"/>
  <c r="O173" i="57"/>
  <c r="N166" i="57"/>
  <c r="M148" i="57"/>
  <c r="O168" i="57"/>
  <c r="N149" i="57"/>
  <c r="O174" i="57"/>
  <c r="O141" i="57"/>
  <c r="Y135" i="57"/>
  <c r="N154" i="57"/>
  <c r="O109" i="57"/>
  <c r="N157" i="57"/>
  <c r="N129" i="57"/>
  <c r="N119" i="57"/>
  <c r="N91" i="57"/>
  <c r="N71" i="57"/>
  <c r="O130" i="57"/>
  <c r="N104" i="57"/>
  <c r="N171" i="57"/>
  <c r="N126" i="57"/>
  <c r="O136" i="57"/>
  <c r="N108" i="57"/>
  <c r="N164" i="57"/>
  <c r="M132" i="57"/>
  <c r="Y112" i="57"/>
  <c r="N122" i="57"/>
  <c r="M126" i="57"/>
  <c r="O79" i="57"/>
  <c r="O110" i="57"/>
  <c r="M84" i="57"/>
  <c r="N62" i="57"/>
  <c r="O51" i="57"/>
  <c r="N74" i="57"/>
  <c r="M59" i="57"/>
  <c r="O63" i="57"/>
  <c r="O45" i="57"/>
  <c r="N85" i="57"/>
  <c r="O40" i="57"/>
  <c r="O28" i="57"/>
  <c r="O172" i="57"/>
  <c r="M98" i="57"/>
  <c r="O47" i="57"/>
  <c r="N38" i="57"/>
  <c r="N30" i="57"/>
  <c r="N64" i="57"/>
  <c r="M86" i="57"/>
  <c r="N53" i="57"/>
  <c r="M106" i="57"/>
  <c r="M67" i="57"/>
  <c r="N33" i="57"/>
  <c r="O29" i="57"/>
  <c r="M36" i="57"/>
  <c r="N39" i="57"/>
  <c r="N26" i="57"/>
  <c r="Q28" i="57"/>
  <c r="U27" i="57"/>
  <c r="N31" i="57"/>
  <c r="M35" i="57"/>
  <c r="M218" i="57"/>
  <c r="N213" i="57"/>
  <c r="O219" i="57"/>
  <c r="N195" i="57"/>
  <c r="N183" i="57"/>
  <c r="O204" i="57"/>
  <c r="M220" i="57"/>
  <c r="O191" i="57"/>
  <c r="M196" i="57"/>
  <c r="O197" i="57"/>
  <c r="Y176" i="57"/>
  <c r="M190" i="57"/>
  <c r="M168" i="57"/>
  <c r="M173" i="57"/>
  <c r="O183" i="57"/>
  <c r="Y158" i="57"/>
  <c r="O203" i="57"/>
  <c r="O171" i="57"/>
  <c r="M189" i="57"/>
  <c r="M146" i="57"/>
  <c r="N163" i="57"/>
  <c r="O148" i="57"/>
  <c r="Y167" i="57"/>
  <c r="O159" i="57"/>
  <c r="M212" i="57"/>
  <c r="M141" i="57"/>
  <c r="O151" i="57"/>
  <c r="O105" i="57"/>
  <c r="N137" i="57"/>
  <c r="N99" i="57"/>
  <c r="N128" i="57"/>
  <c r="O99" i="57"/>
  <c r="O121" i="57"/>
  <c r="O103" i="57"/>
  <c r="N130" i="57"/>
  <c r="O142" i="57"/>
  <c r="O96" i="57"/>
  <c r="O120" i="57"/>
  <c r="O125" i="57"/>
  <c r="M119" i="57"/>
  <c r="M99" i="57"/>
  <c r="O82" i="57"/>
  <c r="O68" i="57"/>
  <c r="M83" i="57"/>
  <c r="M61" i="57"/>
  <c r="N50" i="57"/>
  <c r="O62" i="57"/>
  <c r="M114" i="57"/>
  <c r="O58" i="57"/>
  <c r="N44" i="57"/>
  <c r="O70" i="57"/>
  <c r="Y55" i="57"/>
  <c r="O26" i="57"/>
  <c r="M89" i="57"/>
  <c r="O59" i="57"/>
  <c r="N46" i="57"/>
  <c r="O49" i="57"/>
  <c r="O114" i="57"/>
  <c r="O50" i="57"/>
  <c r="O77" i="57"/>
  <c r="N68" i="57"/>
  <c r="M28" i="57"/>
  <c r="M33" i="57"/>
  <c r="M41" i="57"/>
  <c r="M58" i="57"/>
  <c r="U26" i="57"/>
  <c r="O233" i="56"/>
  <c r="O224" i="56"/>
  <c r="O227" i="56"/>
  <c r="O231" i="56"/>
  <c r="O235" i="56"/>
  <c r="O204" i="56"/>
  <c r="O225" i="56"/>
  <c r="O216" i="56"/>
  <c r="O217" i="56"/>
  <c r="O214" i="56"/>
  <c r="O200" i="56"/>
  <c r="O190" i="56"/>
  <c r="O203" i="56"/>
  <c r="O172" i="56"/>
  <c r="O189" i="56"/>
  <c r="O193" i="56"/>
  <c r="O207" i="56"/>
  <c r="O188" i="56"/>
  <c r="O210" i="56"/>
  <c r="O136" i="56"/>
  <c r="O205" i="56"/>
  <c r="O126" i="56"/>
  <c r="O134" i="56"/>
  <c r="O120" i="56"/>
  <c r="O104" i="56"/>
  <c r="G16" i="56"/>
  <c r="O76" i="56"/>
  <c r="O73" i="56"/>
  <c r="O60" i="56"/>
  <c r="O37" i="56"/>
  <c r="O55" i="56"/>
  <c r="O54" i="56"/>
  <c r="O39" i="56"/>
  <c r="O38" i="56"/>
  <c r="O80" i="56"/>
  <c r="O77" i="56"/>
  <c r="O64" i="56"/>
  <c r="O61" i="56"/>
  <c r="O96" i="56"/>
  <c r="O74" i="56"/>
  <c r="O71" i="56"/>
  <c r="O58" i="56"/>
  <c r="O43" i="56"/>
  <c r="O42" i="56"/>
  <c r="O94" i="56"/>
  <c r="O45" i="56"/>
  <c r="O44" i="56"/>
  <c r="O88" i="56"/>
  <c r="O78" i="56"/>
  <c r="O75" i="56"/>
  <c r="O62" i="56"/>
  <c r="O59" i="56"/>
  <c r="I16" i="56"/>
  <c r="O69" i="56"/>
  <c r="O35" i="56"/>
  <c r="O16" i="56"/>
  <c r="O124" i="56"/>
  <c r="O122" i="56"/>
  <c r="O48" i="56"/>
  <c r="O49" i="56"/>
  <c r="O72" i="56"/>
  <c r="R28" i="56"/>
  <c r="V27" i="56"/>
  <c r="B27" i="56" s="1"/>
  <c r="O27" i="56"/>
  <c r="O230" i="56"/>
  <c r="O201" i="56"/>
  <c r="O218" i="56"/>
  <c r="O221" i="56"/>
  <c r="O146" i="56"/>
  <c r="O138" i="56"/>
  <c r="O183" i="56"/>
  <c r="O139" i="56"/>
  <c r="O159" i="56"/>
  <c r="O110" i="56"/>
  <c r="O85" i="56"/>
  <c r="O84" i="56"/>
  <c r="O103" i="56"/>
  <c r="M72" i="56"/>
  <c r="M42" i="56"/>
  <c r="O67" i="56"/>
  <c r="O32" i="56"/>
  <c r="M49" i="56"/>
  <c r="O50" i="56"/>
  <c r="M46" i="56"/>
  <c r="O83" i="56"/>
  <c r="O82" i="56"/>
  <c r="O100" i="56"/>
  <c r="O29" i="56"/>
  <c r="M26" i="56"/>
  <c r="O220" i="56"/>
  <c r="O208" i="56"/>
  <c r="O211" i="56"/>
  <c r="O173" i="56"/>
  <c r="O168" i="56"/>
  <c r="O157" i="56"/>
  <c r="O133" i="56"/>
  <c r="O149" i="56"/>
  <c r="O127" i="56"/>
  <c r="O99" i="56"/>
  <c r="O145" i="56"/>
  <c r="O143" i="56"/>
  <c r="O68" i="56"/>
  <c r="O56" i="56"/>
  <c r="O28" i="56"/>
  <c r="U25" i="56"/>
  <c r="Q26" i="56"/>
  <c r="M36" i="56"/>
  <c r="O66" i="56"/>
  <c r="M35" i="56"/>
  <c r="M34" i="56"/>
  <c r="M32" i="56"/>
  <c r="W26" i="56"/>
  <c r="S27" i="56"/>
  <c r="O226" i="56"/>
  <c r="O213" i="56"/>
  <c r="O184" i="56"/>
  <c r="O166" i="56"/>
  <c r="O144" i="56"/>
  <c r="O154" i="56"/>
  <c r="O155" i="56"/>
  <c r="O97" i="56"/>
  <c r="O167" i="56"/>
  <c r="O132" i="56"/>
  <c r="O179" i="56"/>
  <c r="O81" i="56"/>
  <c r="O65" i="56"/>
  <c r="O46" i="56"/>
  <c r="M224" i="56"/>
  <c r="M227" i="56"/>
  <c r="M230" i="56"/>
  <c r="M229" i="56"/>
  <c r="M222" i="56"/>
  <c r="M220" i="56"/>
  <c r="M234" i="56"/>
  <c r="M216" i="56"/>
  <c r="M186" i="56"/>
  <c r="M182" i="56"/>
  <c r="M205" i="56"/>
  <c r="M195" i="56"/>
  <c r="M192" i="56"/>
  <c r="M196" i="56"/>
  <c r="M166" i="56"/>
  <c r="M158" i="56"/>
  <c r="M154" i="56"/>
  <c r="M198" i="56"/>
  <c r="M193" i="56"/>
  <c r="M168" i="56"/>
  <c r="M160" i="56"/>
  <c r="M189" i="56"/>
  <c r="M150" i="56"/>
  <c r="M204" i="56"/>
  <c r="M131" i="56"/>
  <c r="M172" i="56"/>
  <c r="M117" i="56"/>
  <c r="M115" i="56"/>
  <c r="M129" i="56"/>
  <c r="M123" i="56"/>
  <c r="M97" i="56"/>
  <c r="M109" i="56"/>
  <c r="M99" i="56"/>
  <c r="M51" i="56"/>
  <c r="M73" i="56"/>
  <c r="M53" i="56"/>
  <c r="M50" i="56"/>
  <c r="M16" i="56"/>
  <c r="M86" i="56"/>
  <c r="M77" i="56"/>
  <c r="M61" i="56"/>
  <c r="M57" i="56"/>
  <c r="M54" i="56"/>
  <c r="M41" i="56"/>
  <c r="M107" i="56"/>
  <c r="M71" i="56"/>
  <c r="M56" i="56"/>
  <c r="M40" i="56"/>
  <c r="M75" i="56"/>
  <c r="M47" i="56"/>
  <c r="M59" i="56"/>
  <c r="M105" i="56"/>
  <c r="K16" i="56"/>
  <c r="M44" i="56"/>
  <c r="M111" i="56"/>
  <c r="M38" i="56"/>
  <c r="O70" i="56"/>
  <c r="O34" i="56"/>
  <c r="M28" i="56"/>
  <c r="O31" i="56"/>
  <c r="O206" i="56"/>
  <c r="O164" i="56"/>
  <c r="O161" i="56"/>
  <c r="O194" i="56"/>
  <c r="O199" i="56"/>
  <c r="O152" i="56"/>
  <c r="O125" i="56"/>
  <c r="O141" i="56"/>
  <c r="O118" i="56"/>
  <c r="O115" i="56"/>
  <c r="O130" i="56"/>
  <c r="O114" i="56"/>
  <c r="O63" i="56"/>
  <c r="M31" i="56"/>
  <c r="M79" i="56"/>
  <c r="M63" i="56"/>
  <c r="O30" i="56"/>
  <c r="M48" i="56"/>
  <c r="M25" i="56"/>
  <c r="O237" i="56"/>
  <c r="O180" i="56"/>
  <c r="O191" i="56"/>
  <c r="O156" i="56"/>
  <c r="O158" i="56"/>
  <c r="O142" i="56"/>
  <c r="O198" i="56"/>
  <c r="O160" i="56"/>
  <c r="O165" i="56"/>
  <c r="O202" i="56"/>
  <c r="O170" i="56"/>
  <c r="O109" i="56"/>
  <c r="O128" i="56"/>
  <c r="O121" i="56"/>
  <c r="O106" i="56"/>
  <c r="O108" i="56"/>
  <c r="O47" i="56"/>
  <c r="O57" i="56"/>
  <c r="O26" i="56"/>
  <c r="O53" i="56"/>
  <c r="W25" i="56"/>
  <c r="O33" i="56"/>
  <c r="M30" i="56"/>
  <c r="O183" i="53"/>
  <c r="M136" i="53"/>
  <c r="M96" i="53"/>
  <c r="M197" i="53"/>
  <c r="M71" i="53"/>
  <c r="M165" i="53"/>
  <c r="O189" i="53"/>
  <c r="N167" i="53"/>
  <c r="O179" i="53"/>
  <c r="O144" i="53"/>
  <c r="O124" i="53"/>
  <c r="O101" i="53"/>
  <c r="O217" i="53"/>
  <c r="O177" i="53"/>
  <c r="O167" i="53"/>
  <c r="O152" i="53"/>
  <c r="O122" i="53"/>
  <c r="O98" i="53"/>
  <c r="O220" i="53"/>
  <c r="O185" i="53"/>
  <c r="N176" i="53"/>
  <c r="N157" i="53"/>
  <c r="O114" i="53"/>
  <c r="O99" i="53"/>
  <c r="O218" i="53"/>
  <c r="O208" i="53"/>
  <c r="O209" i="53"/>
  <c r="O171" i="53"/>
  <c r="O140" i="53"/>
  <c r="O172" i="53"/>
  <c r="N192" i="53"/>
  <c r="O201" i="53"/>
  <c r="N164" i="53"/>
  <c r="O180" i="53"/>
  <c r="O148" i="53"/>
  <c r="O43" i="53"/>
  <c r="O191" i="53"/>
  <c r="O200" i="53"/>
  <c r="O169" i="53"/>
  <c r="O156" i="53"/>
  <c r="O168" i="53"/>
  <c r="O197" i="53"/>
  <c r="O195" i="53"/>
  <c r="O193" i="53"/>
  <c r="O146" i="53"/>
  <c r="O174" i="53"/>
  <c r="O178" i="53"/>
  <c r="M156" i="53"/>
  <c r="M152" i="53"/>
  <c r="M108" i="53"/>
  <c r="M214" i="53"/>
  <c r="M202" i="53"/>
  <c r="M186" i="53"/>
  <c r="M132" i="53"/>
  <c r="M68" i="53"/>
  <c r="M184" i="53"/>
  <c r="M173" i="53"/>
  <c r="M203" i="53"/>
  <c r="M200" i="53"/>
  <c r="M196" i="53"/>
  <c r="M181" i="53"/>
  <c r="M116" i="53"/>
  <c r="M89" i="53"/>
  <c r="M103" i="53"/>
  <c r="M161" i="53"/>
  <c r="M112" i="53"/>
  <c r="M219" i="53"/>
  <c r="M221" i="53"/>
  <c r="M169" i="53"/>
  <c r="M148" i="53"/>
  <c r="M84" i="53"/>
  <c r="M133" i="53"/>
  <c r="M105" i="53"/>
  <c r="M73" i="53"/>
  <c r="M167" i="53"/>
  <c r="M188" i="53"/>
  <c r="M140" i="53"/>
  <c r="M162" i="53"/>
  <c r="M129" i="53"/>
  <c r="M76" i="53"/>
  <c r="M101" i="53"/>
  <c r="M56" i="53"/>
  <c r="O102" i="53"/>
  <c r="O33" i="53"/>
  <c r="O126" i="53"/>
  <c r="M124" i="53"/>
  <c r="M80" i="53"/>
  <c r="O73" i="53"/>
  <c r="O79" i="53"/>
  <c r="O59" i="53"/>
  <c r="M59" i="53"/>
  <c r="O110" i="53"/>
  <c r="M100" i="53"/>
  <c r="M149" i="53"/>
  <c r="O125" i="53"/>
  <c r="M185" i="53"/>
  <c r="M92" i="53"/>
  <c r="O134" i="53"/>
  <c r="M43" i="53"/>
  <c r="O69" i="53"/>
  <c r="N142" i="53"/>
  <c r="N117" i="53"/>
  <c r="N200" i="53"/>
  <c r="N220" i="53"/>
  <c r="N184" i="53"/>
  <c r="M179" i="53"/>
  <c r="M217" i="53"/>
  <c r="N162" i="53"/>
  <c r="M146" i="53"/>
  <c r="M130" i="53"/>
  <c r="O175" i="53"/>
  <c r="N152" i="53"/>
  <c r="N190" i="53"/>
  <c r="O203" i="53"/>
  <c r="N177" i="53"/>
  <c r="N171" i="53"/>
  <c r="O120" i="53"/>
  <c r="O165" i="53"/>
  <c r="M122" i="53"/>
  <c r="M106" i="53"/>
  <c r="M90" i="53"/>
  <c r="M74" i="53"/>
  <c r="M145" i="53"/>
  <c r="O111" i="53"/>
  <c r="M87" i="53"/>
  <c r="N193" i="53"/>
  <c r="N124" i="53"/>
  <c r="M93" i="53"/>
  <c r="M121" i="53"/>
  <c r="O85" i="53"/>
  <c r="M99" i="53"/>
  <c r="M163" i="53"/>
  <c r="M50" i="53"/>
  <c r="O27" i="53"/>
  <c r="M31" i="53"/>
  <c r="N37" i="53"/>
  <c r="O117" i="53"/>
  <c r="O26" i="53"/>
  <c r="M206" i="53"/>
  <c r="N182" i="53"/>
  <c r="M177" i="53"/>
  <c r="O219" i="53"/>
  <c r="N170" i="53"/>
  <c r="N160" i="53"/>
  <c r="N194" i="53"/>
  <c r="M144" i="53"/>
  <c r="N174" i="53"/>
  <c r="O164" i="53"/>
  <c r="N155" i="53"/>
  <c r="N147" i="53"/>
  <c r="N139" i="53"/>
  <c r="N179" i="53"/>
  <c r="O158" i="53"/>
  <c r="O150" i="53"/>
  <c r="O142" i="53"/>
  <c r="N173" i="53"/>
  <c r="N146" i="53"/>
  <c r="M180" i="53"/>
  <c r="O132" i="53"/>
  <c r="N202" i="53"/>
  <c r="M174" i="53"/>
  <c r="M168" i="53"/>
  <c r="O118" i="53"/>
  <c r="O176" i="53"/>
  <c r="M120" i="53"/>
  <c r="M104" i="53"/>
  <c r="M88" i="53"/>
  <c r="M72" i="53"/>
  <c r="M141" i="53"/>
  <c r="M107" i="53"/>
  <c r="O121" i="53"/>
  <c r="N121" i="53"/>
  <c r="N84" i="53"/>
  <c r="N115" i="53"/>
  <c r="M151" i="53"/>
  <c r="M95" i="53"/>
  <c r="M91" i="53"/>
  <c r="M46" i="53"/>
  <c r="N74" i="53"/>
  <c r="N26" i="53"/>
  <c r="N119" i="53"/>
  <c r="U26" i="53"/>
  <c r="O54" i="53"/>
  <c r="M220" i="53"/>
  <c r="N215" i="53"/>
  <c r="M198" i="53"/>
  <c r="N221" i="53"/>
  <c r="M175" i="53"/>
  <c r="M209" i="53"/>
  <c r="N187" i="53"/>
  <c r="N183" i="53"/>
  <c r="M158" i="53"/>
  <c r="M142" i="53"/>
  <c r="O173" i="53"/>
  <c r="N163" i="53"/>
  <c r="N137" i="53"/>
  <c r="M176" i="53"/>
  <c r="M170" i="53"/>
  <c r="N156" i="53"/>
  <c r="N140" i="53"/>
  <c r="N128" i="53"/>
  <c r="O199" i="53"/>
  <c r="O116" i="53"/>
  <c r="N130" i="53"/>
  <c r="M118" i="53"/>
  <c r="M102" i="53"/>
  <c r="M86" i="53"/>
  <c r="M70" i="53"/>
  <c r="N101" i="53"/>
  <c r="N77" i="53"/>
  <c r="M117" i="53"/>
  <c r="N83" i="53"/>
  <c r="M111" i="53"/>
  <c r="M83" i="53"/>
  <c r="O109" i="53"/>
  <c r="M147" i="53"/>
  <c r="M79" i="53"/>
  <c r="M40" i="53"/>
  <c r="O96" i="53"/>
  <c r="W25" i="53"/>
  <c r="N64" i="53"/>
  <c r="M29" i="53"/>
  <c r="N149" i="53"/>
  <c r="N138" i="53"/>
  <c r="N88" i="53"/>
  <c r="N109" i="53"/>
  <c r="N69" i="53"/>
  <c r="N203" i="53"/>
  <c r="N191" i="53"/>
  <c r="N196" i="53"/>
  <c r="N168" i="53"/>
  <c r="N180" i="53"/>
  <c r="N172" i="53"/>
  <c r="N153" i="53"/>
  <c r="N145" i="53"/>
  <c r="N135" i="53"/>
  <c r="N150" i="53"/>
  <c r="N175" i="53"/>
  <c r="N98" i="53"/>
  <c r="N111" i="53"/>
  <c r="N79" i="53"/>
  <c r="M143" i="53"/>
  <c r="M34" i="53"/>
  <c r="N63" i="53"/>
  <c r="M63" i="53"/>
  <c r="N118" i="53"/>
  <c r="N216" i="53"/>
  <c r="N201" i="53"/>
  <c r="M215" i="53"/>
  <c r="M190" i="53"/>
  <c r="N198" i="53"/>
  <c r="M192" i="53"/>
  <c r="M171" i="53"/>
  <c r="M194" i="53"/>
  <c r="N207" i="53"/>
  <c r="M154" i="53"/>
  <c r="M138" i="53"/>
  <c r="N133" i="53"/>
  <c r="N144" i="53"/>
  <c r="M191" i="53"/>
  <c r="O112" i="53"/>
  <c r="M172" i="53"/>
  <c r="M114" i="53"/>
  <c r="M98" i="53"/>
  <c r="M82" i="53"/>
  <c r="O170" i="53"/>
  <c r="M137" i="53"/>
  <c r="N72" i="53"/>
  <c r="N108" i="53"/>
  <c r="M77" i="53"/>
  <c r="N105" i="53"/>
  <c r="M139" i="53"/>
  <c r="M178" i="53"/>
  <c r="M119" i="53"/>
  <c r="M30" i="53"/>
  <c r="O60" i="53"/>
  <c r="N48" i="53"/>
  <c r="N141" i="53"/>
  <c r="N158" i="53"/>
  <c r="N89" i="53"/>
  <c r="N199" i="53"/>
  <c r="N195" i="53"/>
  <c r="N166" i="53"/>
  <c r="N178" i="53"/>
  <c r="N159" i="53"/>
  <c r="N151" i="53"/>
  <c r="N143" i="53"/>
  <c r="N131" i="53"/>
  <c r="N134" i="53"/>
  <c r="N154" i="53"/>
  <c r="N136" i="53"/>
  <c r="N132" i="53"/>
  <c r="N93" i="53"/>
  <c r="N71" i="53"/>
  <c r="N113" i="53"/>
  <c r="M47" i="53"/>
  <c r="M49" i="53"/>
  <c r="N218" i="53"/>
  <c r="N197" i="53"/>
  <c r="N186" i="53"/>
  <c r="N188" i="53"/>
  <c r="M189" i="53"/>
  <c r="M150" i="53"/>
  <c r="M134" i="53"/>
  <c r="N129" i="53"/>
  <c r="N148" i="53"/>
  <c r="N210" i="53"/>
  <c r="M126" i="53"/>
  <c r="M110" i="53"/>
  <c r="M94" i="53"/>
  <c r="M78" i="53"/>
  <c r="N169" i="53"/>
  <c r="M123" i="53"/>
  <c r="M69" i="53"/>
  <c r="M115" i="53"/>
  <c r="O106" i="53"/>
  <c r="M62" i="53"/>
  <c r="M113" i="53"/>
  <c r="O44" i="53"/>
  <c r="N45" i="53"/>
  <c r="M97" i="53"/>
  <c r="O46" i="53"/>
  <c r="O210" i="53"/>
  <c r="O212" i="53"/>
  <c r="O204" i="53"/>
  <c r="O213" i="53"/>
  <c r="O205" i="53"/>
  <c r="O216" i="53"/>
  <c r="O214" i="53"/>
  <c r="O206" i="53"/>
  <c r="O221" i="53"/>
  <c r="O190" i="53"/>
  <c r="O202" i="53"/>
  <c r="O187" i="53"/>
  <c r="O182" i="53"/>
  <c r="O207" i="53"/>
  <c r="O198" i="53"/>
  <c r="O192" i="53"/>
  <c r="O184" i="53"/>
  <c r="O181" i="53"/>
  <c r="O196" i="53"/>
  <c r="O186" i="53"/>
  <c r="O161" i="53"/>
  <c r="O160" i="53"/>
  <c r="O194" i="53"/>
  <c r="O163" i="53"/>
  <c r="O128" i="53"/>
  <c r="O127" i="53"/>
  <c r="O166" i="53"/>
  <c r="O136" i="53"/>
  <c r="O131" i="53"/>
  <c r="O162" i="53"/>
  <c r="O129" i="53"/>
  <c r="G16" i="53"/>
  <c r="H16" i="53" s="1"/>
  <c r="Y28" i="53" s="1"/>
  <c r="O16" i="53"/>
  <c r="O215" i="53"/>
  <c r="O86" i="53"/>
  <c r="O67" i="53"/>
  <c r="O138" i="53"/>
  <c r="O133" i="53"/>
  <c r="O82" i="53"/>
  <c r="O70" i="53"/>
  <c r="O157" i="53"/>
  <c r="O66" i="53"/>
  <c r="O88" i="53"/>
  <c r="O68" i="53"/>
  <c r="O72" i="53"/>
  <c r="O141" i="53"/>
  <c r="O92" i="53"/>
  <c r="O149" i="53"/>
  <c r="O153" i="53"/>
  <c r="O38" i="53"/>
  <c r="O145" i="53"/>
  <c r="O76" i="53"/>
  <c r="O34" i="53"/>
  <c r="O30" i="53"/>
  <c r="I16" i="53"/>
  <c r="N112" i="53"/>
  <c r="N95" i="53"/>
  <c r="O130" i="53"/>
  <c r="O103" i="53"/>
  <c r="O75" i="53"/>
  <c r="O107" i="53"/>
  <c r="O87" i="53"/>
  <c r="M64" i="53"/>
  <c r="M48" i="53"/>
  <c r="M32" i="53"/>
  <c r="N107" i="53"/>
  <c r="O61" i="53"/>
  <c r="O45" i="53"/>
  <c r="N51" i="53"/>
  <c r="O48" i="53"/>
  <c r="M61" i="53"/>
  <c r="M45" i="53"/>
  <c r="N27" i="53"/>
  <c r="N78" i="53"/>
  <c r="N40" i="53"/>
  <c r="N41" i="53"/>
  <c r="O47" i="53"/>
  <c r="O41" i="53"/>
  <c r="M33" i="53"/>
  <c r="O65" i="53"/>
  <c r="O105" i="53"/>
  <c r="O89" i="53"/>
  <c r="O135" i="53"/>
  <c r="O108" i="53"/>
  <c r="O137" i="53"/>
  <c r="M60" i="53"/>
  <c r="M44" i="53"/>
  <c r="M28" i="53"/>
  <c r="O94" i="53"/>
  <c r="N94" i="53"/>
  <c r="N58" i="53"/>
  <c r="N42" i="53"/>
  <c r="M25" i="53"/>
  <c r="W26" i="53"/>
  <c r="S27" i="53"/>
  <c r="N36" i="53"/>
  <c r="O29" i="53"/>
  <c r="N87" i="53"/>
  <c r="O58" i="53"/>
  <c r="O42" i="53"/>
  <c r="O155" i="53"/>
  <c r="M27" i="53"/>
  <c r="N65" i="53"/>
  <c r="N33" i="53"/>
  <c r="M41" i="53"/>
  <c r="O81" i="53"/>
  <c r="O57" i="53"/>
  <c r="O100" i="53"/>
  <c r="O83" i="53"/>
  <c r="O104" i="53"/>
  <c r="N102" i="53"/>
  <c r="N125" i="53"/>
  <c r="N81" i="53"/>
  <c r="M58" i="53"/>
  <c r="M42" i="53"/>
  <c r="M26" i="53"/>
  <c r="O93" i="53"/>
  <c r="N55" i="53"/>
  <c r="N25" i="53"/>
  <c r="M55" i="53"/>
  <c r="O39" i="53"/>
  <c r="N61" i="53"/>
  <c r="N106" i="53"/>
  <c r="N165" i="53"/>
  <c r="M85" i="53"/>
  <c r="N56" i="53"/>
  <c r="M39" i="53"/>
  <c r="N66" i="53"/>
  <c r="N123" i="53"/>
  <c r="O74" i="53"/>
  <c r="O56" i="53"/>
  <c r="O40" i="53"/>
  <c r="N209" i="53"/>
  <c r="N217" i="53"/>
  <c r="N211" i="53"/>
  <c r="N212" i="53"/>
  <c r="N204" i="53"/>
  <c r="N219" i="53"/>
  <c r="N213" i="53"/>
  <c r="N205" i="53"/>
  <c r="N185" i="53"/>
  <c r="N214" i="53"/>
  <c r="N206" i="53"/>
  <c r="N189" i="53"/>
  <c r="N208" i="53"/>
  <c r="N181" i="53"/>
  <c r="N127" i="53"/>
  <c r="N161" i="53"/>
  <c r="N114" i="53"/>
  <c r="N16" i="53"/>
  <c r="N96" i="53"/>
  <c r="N80" i="53"/>
  <c r="N126" i="53"/>
  <c r="N110" i="53"/>
  <c r="N92" i="53"/>
  <c r="N76" i="53"/>
  <c r="N68" i="53"/>
  <c r="N38" i="53"/>
  <c r="N34" i="53"/>
  <c r="N30" i="53"/>
  <c r="N104" i="53"/>
  <c r="N70" i="53"/>
  <c r="N67" i="53"/>
  <c r="N100" i="53"/>
  <c r="N116" i="53"/>
  <c r="N82" i="53"/>
  <c r="N32" i="53"/>
  <c r="N28" i="53"/>
  <c r="N86" i="53"/>
  <c r="N120" i="53"/>
  <c r="N60" i="53"/>
  <c r="N44" i="53"/>
  <c r="N54" i="53"/>
  <c r="N46" i="53"/>
  <c r="N52" i="53"/>
  <c r="N62" i="53"/>
  <c r="O119" i="53"/>
  <c r="O91" i="53"/>
  <c r="O123" i="53"/>
  <c r="N97" i="53"/>
  <c r="R26" i="53"/>
  <c r="V25" i="53"/>
  <c r="B25" i="53" s="1"/>
  <c r="N91" i="53"/>
  <c r="M208" i="53"/>
  <c r="M210" i="53"/>
  <c r="M211" i="53"/>
  <c r="M212" i="53"/>
  <c r="M204" i="53"/>
  <c r="M213" i="53"/>
  <c r="M205" i="53"/>
  <c r="M183" i="53"/>
  <c r="M218" i="53"/>
  <c r="M201" i="53"/>
  <c r="M193" i="53"/>
  <c r="M187" i="53"/>
  <c r="M182" i="53"/>
  <c r="M216" i="53"/>
  <c r="M195" i="53"/>
  <c r="M207" i="53"/>
  <c r="M166" i="53"/>
  <c r="M199" i="53"/>
  <c r="M135" i="53"/>
  <c r="M164" i="53"/>
  <c r="M128" i="53"/>
  <c r="M160" i="53"/>
  <c r="M159" i="53"/>
  <c r="M157" i="53"/>
  <c r="M155" i="53"/>
  <c r="M153" i="53"/>
  <c r="M131" i="53"/>
  <c r="M127" i="53"/>
  <c r="M66" i="53"/>
  <c r="U25" i="53"/>
  <c r="U27" i="53"/>
  <c r="K16" i="53"/>
  <c r="M16" i="53"/>
  <c r="O53" i="53"/>
  <c r="O35" i="53"/>
  <c r="N39" i="53"/>
  <c r="O71" i="53"/>
  <c r="O151" i="53"/>
  <c r="O78" i="53"/>
  <c r="M53" i="53"/>
  <c r="M109" i="53"/>
  <c r="N57" i="53"/>
  <c r="U28" i="53"/>
  <c r="O84" i="53"/>
  <c r="O25" i="53"/>
  <c r="M65" i="53"/>
  <c r="N90" i="53"/>
  <c r="M51" i="53"/>
  <c r="O36" i="53"/>
  <c r="O95" i="53"/>
  <c r="N85" i="53"/>
  <c r="M54" i="53"/>
  <c r="M38" i="53"/>
  <c r="O139" i="53"/>
  <c r="N47" i="53"/>
  <c r="O143" i="53"/>
  <c r="O52" i="53"/>
  <c r="O31" i="53"/>
  <c r="O147" i="53"/>
  <c r="N35" i="53"/>
  <c r="N122" i="53"/>
  <c r="O77" i="53"/>
  <c r="O51" i="53"/>
  <c r="M35" i="53"/>
  <c r="O97" i="53"/>
  <c r="O113" i="53"/>
  <c r="M57" i="53"/>
  <c r="O159" i="53"/>
  <c r="O63" i="53"/>
  <c r="O49" i="53"/>
  <c r="O32" i="53"/>
  <c r="O115" i="53"/>
  <c r="N73" i="53"/>
  <c r="N99" i="53"/>
  <c r="O211" i="53"/>
  <c r="M75" i="53"/>
  <c r="M52" i="53"/>
  <c r="M36" i="53"/>
  <c r="M81" i="53"/>
  <c r="N50" i="53"/>
  <c r="Q30" i="53"/>
  <c r="U29" i="53"/>
  <c r="M125" i="53"/>
  <c r="N53" i="53"/>
  <c r="N31" i="53"/>
  <c r="N59" i="53"/>
  <c r="M67" i="53"/>
  <c r="N75" i="53"/>
  <c r="O50" i="53"/>
  <c r="O90" i="53"/>
  <c r="N43" i="53"/>
  <c r="N49" i="53"/>
  <c r="O55" i="53"/>
  <c r="N103" i="53"/>
  <c r="O62" i="53"/>
  <c r="O80" i="53"/>
  <c r="O37" i="53"/>
  <c r="O28" i="53"/>
  <c r="O156" i="51"/>
  <c r="O228" i="51"/>
  <c r="O187" i="51"/>
  <c r="N207" i="51"/>
  <c r="O176" i="51"/>
  <c r="N88" i="51"/>
  <c r="N91" i="51"/>
  <c r="N54" i="51"/>
  <c r="N226" i="51"/>
  <c r="N219" i="51"/>
  <c r="N182" i="51"/>
  <c r="N154" i="51"/>
  <c r="N150" i="51"/>
  <c r="N74" i="51"/>
  <c r="N87" i="51"/>
  <c r="N222" i="51"/>
  <c r="N163" i="51"/>
  <c r="N136" i="51"/>
  <c r="N145" i="51"/>
  <c r="N220" i="51"/>
  <c r="N95" i="51"/>
  <c r="N209" i="51"/>
  <c r="N161" i="51"/>
  <c r="N65" i="51"/>
  <c r="N184" i="51"/>
  <c r="N148" i="51"/>
  <c r="N218" i="51"/>
  <c r="N188" i="51"/>
  <c r="N190" i="51"/>
  <c r="N194" i="51"/>
  <c r="N196" i="51"/>
  <c r="N160" i="51"/>
  <c r="N90" i="51"/>
  <c r="N36" i="51"/>
  <c r="N224" i="51"/>
  <c r="O222" i="51"/>
  <c r="N168" i="51"/>
  <c r="N183" i="51"/>
  <c r="N72" i="51"/>
  <c r="N134" i="51"/>
  <c r="N114" i="51"/>
  <c r="N125" i="51"/>
  <c r="N192" i="51"/>
  <c r="O150" i="51"/>
  <c r="N58" i="51"/>
  <c r="N56" i="51"/>
  <c r="M72" i="51"/>
  <c r="M59" i="51"/>
  <c r="M73" i="51"/>
  <c r="M35" i="51"/>
  <c r="M121" i="51"/>
  <c r="M56" i="51"/>
  <c r="M110" i="51"/>
  <c r="M129" i="51"/>
  <c r="M92" i="51"/>
  <c r="M85" i="51"/>
  <c r="M190" i="51"/>
  <c r="M76" i="51"/>
  <c r="M28" i="51"/>
  <c r="M222" i="51"/>
  <c r="M98" i="51"/>
  <c r="M66" i="51"/>
  <c r="M99" i="51"/>
  <c r="M107" i="51"/>
  <c r="M48" i="51"/>
  <c r="M119" i="51"/>
  <c r="M27" i="51"/>
  <c r="M16" i="51"/>
  <c r="M170" i="51"/>
  <c r="M184" i="51"/>
  <c r="M161" i="51"/>
  <c r="M144" i="51"/>
  <c r="M94" i="51"/>
  <c r="M62" i="51"/>
  <c r="M42" i="51"/>
  <c r="M25" i="51"/>
  <c r="M89" i="51"/>
  <c r="M49" i="51"/>
  <c r="M106" i="51"/>
  <c r="M172" i="51"/>
  <c r="M112" i="51"/>
  <c r="M88" i="51"/>
  <c r="M61" i="51"/>
  <c r="M43" i="51"/>
  <c r="M127" i="51"/>
  <c r="M214" i="51"/>
  <c r="M145" i="51"/>
  <c r="M171" i="51"/>
  <c r="M128" i="51"/>
  <c r="M150" i="51"/>
  <c r="M78" i="51"/>
  <c r="M115" i="51"/>
  <c r="M108" i="51"/>
  <c r="M37" i="51"/>
  <c r="M32" i="51"/>
  <c r="M133" i="51"/>
  <c r="M188" i="51"/>
  <c r="O32" i="51"/>
  <c r="O197" i="51"/>
  <c r="O208" i="51"/>
  <c r="O172" i="51"/>
  <c r="O167" i="51"/>
  <c r="O141" i="51"/>
  <c r="O101" i="51"/>
  <c r="O202" i="51"/>
  <c r="O205" i="51"/>
  <c r="O171" i="51"/>
  <c r="O34" i="51"/>
  <c r="O82" i="51"/>
  <c r="O230" i="51"/>
  <c r="O182" i="51"/>
  <c r="O120" i="51"/>
  <c r="O95" i="51"/>
  <c r="O109" i="51"/>
  <c r="O44" i="51"/>
  <c r="M29" i="51"/>
  <c r="M118" i="51"/>
  <c r="M185" i="51"/>
  <c r="O115" i="51"/>
  <c r="O225" i="51"/>
  <c r="O179" i="51"/>
  <c r="O174" i="51"/>
  <c r="O135" i="51"/>
  <c r="O133" i="51"/>
  <c r="O53" i="51"/>
  <c r="O198" i="51"/>
  <c r="O196" i="51"/>
  <c r="O185" i="51"/>
  <c r="O190" i="51"/>
  <c r="O151" i="51"/>
  <c r="O127" i="51"/>
  <c r="O125" i="51"/>
  <c r="O131" i="51"/>
  <c r="O158" i="51"/>
  <c r="O169" i="51"/>
  <c r="O175" i="51"/>
  <c r="O116" i="51"/>
  <c r="O124" i="51"/>
  <c r="O85" i="51"/>
  <c r="O181" i="51"/>
  <c r="O215" i="51"/>
  <c r="O180" i="51"/>
  <c r="O189" i="51"/>
  <c r="O117" i="51"/>
  <c r="O145" i="51"/>
  <c r="O213" i="51"/>
  <c r="O154" i="51"/>
  <c r="O79" i="51"/>
  <c r="N63" i="51"/>
  <c r="O78" i="51"/>
  <c r="M123" i="51"/>
  <c r="M178" i="51"/>
  <c r="M226" i="51"/>
  <c r="M215" i="51"/>
  <c r="M217" i="51"/>
  <c r="M219" i="51"/>
  <c r="M223" i="51"/>
  <c r="M195" i="51"/>
  <c r="O220" i="51"/>
  <c r="M231" i="51"/>
  <c r="O203" i="51"/>
  <c r="O212" i="51"/>
  <c r="O201" i="51"/>
  <c r="O186" i="51"/>
  <c r="O165" i="51"/>
  <c r="M196" i="51"/>
  <c r="O177" i="51"/>
  <c r="M218" i="51"/>
  <c r="M159" i="51"/>
  <c r="M143" i="51"/>
  <c r="O178" i="51"/>
  <c r="M140" i="51"/>
  <c r="M126" i="51"/>
  <c r="M158" i="51"/>
  <c r="M122" i="51"/>
  <c r="M148" i="51"/>
  <c r="O147" i="51"/>
  <c r="O104" i="51"/>
  <c r="M90" i="51"/>
  <c r="M74" i="51"/>
  <c r="O155" i="51"/>
  <c r="O102" i="51"/>
  <c r="N118" i="51"/>
  <c r="M91" i="51"/>
  <c r="M50" i="51"/>
  <c r="N128" i="51"/>
  <c r="M79" i="51"/>
  <c r="O42" i="51"/>
  <c r="M53" i="51"/>
  <c r="M81" i="51"/>
  <c r="M36" i="51"/>
  <c r="O35" i="51"/>
  <c r="O128" i="51"/>
  <c r="O48" i="51"/>
  <c r="M69" i="51"/>
  <c r="M117" i="51"/>
  <c r="M131" i="51"/>
  <c r="M162" i="51"/>
  <c r="M199" i="51"/>
  <c r="M210" i="51"/>
  <c r="O27" i="51"/>
  <c r="O211" i="51"/>
  <c r="M208" i="51"/>
  <c r="M194" i="51"/>
  <c r="M183" i="51"/>
  <c r="M175" i="51"/>
  <c r="M211" i="51"/>
  <c r="O161" i="51"/>
  <c r="M155" i="51"/>
  <c r="M139" i="51"/>
  <c r="M154" i="51"/>
  <c r="O159" i="51"/>
  <c r="O157" i="51"/>
  <c r="O164" i="51"/>
  <c r="O121" i="51"/>
  <c r="M113" i="51"/>
  <c r="O113" i="51"/>
  <c r="O119" i="51"/>
  <c r="M102" i="51"/>
  <c r="M86" i="51"/>
  <c r="M70" i="51"/>
  <c r="M83" i="51"/>
  <c r="M55" i="51"/>
  <c r="M77" i="51"/>
  <c r="M87" i="51"/>
  <c r="M75" i="51"/>
  <c r="M46" i="51"/>
  <c r="O57" i="51"/>
  <c r="M31" i="51"/>
  <c r="M65" i="51"/>
  <c r="O46" i="51"/>
  <c r="M41" i="51"/>
  <c r="N26" i="51"/>
  <c r="M103" i="51"/>
  <c r="M111" i="51"/>
  <c r="M189" i="51"/>
  <c r="M228" i="51"/>
  <c r="O28" i="51"/>
  <c r="M230" i="51"/>
  <c r="M209" i="51"/>
  <c r="M207" i="51"/>
  <c r="O229" i="51"/>
  <c r="M186" i="51"/>
  <c r="M165" i="51"/>
  <c r="O200" i="51"/>
  <c r="M153" i="51"/>
  <c r="M137" i="51"/>
  <c r="M136" i="51"/>
  <c r="M142" i="51"/>
  <c r="M160" i="51"/>
  <c r="M146" i="51"/>
  <c r="O138" i="51"/>
  <c r="M100" i="51"/>
  <c r="M84" i="51"/>
  <c r="M68" i="51"/>
  <c r="O143" i="51"/>
  <c r="M71" i="51"/>
  <c r="M44" i="51"/>
  <c r="M109" i="51"/>
  <c r="M63" i="51"/>
  <c r="O89" i="51"/>
  <c r="M45" i="51"/>
  <c r="M30" i="51"/>
  <c r="M34" i="51"/>
  <c r="M57" i="51"/>
  <c r="M120" i="51"/>
  <c r="O84" i="51"/>
  <c r="M104" i="51"/>
  <c r="M114" i="51"/>
  <c r="M174" i="51"/>
  <c r="M200" i="51"/>
  <c r="M206" i="51"/>
  <c r="O74" i="51"/>
  <c r="O231" i="51"/>
  <c r="O199" i="51"/>
  <c r="O218" i="51"/>
  <c r="O188" i="51"/>
  <c r="M180" i="51"/>
  <c r="M169" i="51"/>
  <c r="O224" i="51"/>
  <c r="O184" i="51"/>
  <c r="O173" i="51"/>
  <c r="M163" i="51"/>
  <c r="M149" i="51"/>
  <c r="O183" i="51"/>
  <c r="M132" i="51"/>
  <c r="O112" i="51"/>
  <c r="M156" i="51"/>
  <c r="M164" i="51"/>
  <c r="M96" i="51"/>
  <c r="M80" i="51"/>
  <c r="M64" i="51"/>
  <c r="M105" i="51"/>
  <c r="O132" i="51"/>
  <c r="M93" i="51"/>
  <c r="O63" i="51"/>
  <c r="O118" i="51"/>
  <c r="M60" i="51"/>
  <c r="M97" i="51"/>
  <c r="M40" i="51"/>
  <c r="M95" i="51"/>
  <c r="O126" i="51"/>
  <c r="M51" i="51"/>
  <c r="M33" i="51"/>
  <c r="N79" i="51"/>
  <c r="M101" i="51"/>
  <c r="O68" i="51"/>
  <c r="M39" i="51"/>
  <c r="M58" i="51"/>
  <c r="M26" i="51"/>
  <c r="M125" i="51"/>
  <c r="M168" i="51"/>
  <c r="M182" i="51"/>
  <c r="M187" i="51"/>
  <c r="O31" i="51"/>
  <c r="O77" i="51"/>
  <c r="O98" i="51"/>
  <c r="O36" i="51"/>
  <c r="N75" i="51"/>
  <c r="N47" i="51"/>
  <c r="N216" i="51"/>
  <c r="N203" i="51"/>
  <c r="N166" i="51"/>
  <c r="N187" i="51"/>
  <c r="N193" i="51"/>
  <c r="N86" i="51"/>
  <c r="N70" i="51"/>
  <c r="N124" i="51"/>
  <c r="N123" i="51"/>
  <c r="N41" i="51"/>
  <c r="W26" i="51"/>
  <c r="S27" i="51"/>
  <c r="N214" i="51"/>
  <c r="N217" i="51"/>
  <c r="N221" i="51"/>
  <c r="N223" i="51"/>
  <c r="N208" i="51"/>
  <c r="N202" i="51"/>
  <c r="N227" i="51"/>
  <c r="N198" i="51"/>
  <c r="N178" i="51"/>
  <c r="N167" i="51"/>
  <c r="N186" i="51"/>
  <c r="N165" i="51"/>
  <c r="N181" i="51"/>
  <c r="N159" i="51"/>
  <c r="N152" i="51"/>
  <c r="N112" i="51"/>
  <c r="N100" i="51"/>
  <c r="N84" i="51"/>
  <c r="N68" i="51"/>
  <c r="O122" i="51"/>
  <c r="N97" i="51"/>
  <c r="O136" i="51"/>
  <c r="N85" i="51"/>
  <c r="N89" i="51"/>
  <c r="N57" i="51"/>
  <c r="K16" i="51"/>
  <c r="O73" i="51"/>
  <c r="O69" i="51"/>
  <c r="N43" i="51"/>
  <c r="O61" i="51"/>
  <c r="O58" i="51"/>
  <c r="O123" i="51"/>
  <c r="N59" i="51"/>
  <c r="O43" i="51"/>
  <c r="O62" i="51"/>
  <c r="N38" i="51"/>
  <c r="W25" i="51"/>
  <c r="N212" i="51"/>
  <c r="N176" i="51"/>
  <c r="N164" i="51"/>
  <c r="N177" i="51"/>
  <c r="N205" i="51"/>
  <c r="N157" i="51"/>
  <c r="N139" i="51"/>
  <c r="N141" i="51"/>
  <c r="N142" i="51"/>
  <c r="N179" i="51"/>
  <c r="N120" i="51"/>
  <c r="N98" i="51"/>
  <c r="N82" i="51"/>
  <c r="N66" i="51"/>
  <c r="N133" i="51"/>
  <c r="O148" i="51"/>
  <c r="O134" i="51"/>
  <c r="O110" i="51"/>
  <c r="O50" i="51"/>
  <c r="O52" i="51"/>
  <c r="N67" i="51"/>
  <c r="N48" i="51"/>
  <c r="V25" i="51"/>
  <c r="B25" i="51" s="1"/>
  <c r="O41" i="51"/>
  <c r="N109" i="51"/>
  <c r="O33" i="51"/>
  <c r="O93" i="51"/>
  <c r="N230" i="51"/>
  <c r="N215" i="51"/>
  <c r="N228" i="51"/>
  <c r="N225" i="51"/>
  <c r="N231" i="51"/>
  <c r="N174" i="51"/>
  <c r="N201" i="51"/>
  <c r="N173" i="51"/>
  <c r="N155" i="51"/>
  <c r="N171" i="51"/>
  <c r="N138" i="51"/>
  <c r="N140" i="51"/>
  <c r="N169" i="51"/>
  <c r="N144" i="51"/>
  <c r="N116" i="51"/>
  <c r="N96" i="51"/>
  <c r="N80" i="51"/>
  <c r="N64" i="51"/>
  <c r="N126" i="51"/>
  <c r="N93" i="51"/>
  <c r="N71" i="51"/>
  <c r="N135" i="51"/>
  <c r="O114" i="51"/>
  <c r="O130" i="51"/>
  <c r="O103" i="51"/>
  <c r="N108" i="51"/>
  <c r="O111" i="51"/>
  <c r="O129" i="51"/>
  <c r="O100" i="51"/>
  <c r="N49" i="51"/>
  <c r="N51" i="51"/>
  <c r="O39" i="51"/>
  <c r="V26" i="51"/>
  <c r="B26" i="51" s="1"/>
  <c r="R27" i="51"/>
  <c r="O54" i="51"/>
  <c r="N32" i="51"/>
  <c r="N46" i="51"/>
  <c r="N206" i="51"/>
  <c r="N210" i="51"/>
  <c r="N185" i="51"/>
  <c r="N204" i="51"/>
  <c r="N189" i="51"/>
  <c r="N191" i="51"/>
  <c r="N197" i="51"/>
  <c r="N199" i="51"/>
  <c r="N195" i="51"/>
  <c r="N147" i="51"/>
  <c r="N149" i="51"/>
  <c r="N111" i="51"/>
  <c r="N121" i="51"/>
  <c r="N117" i="51"/>
  <c r="N103" i="51"/>
  <c r="N105" i="51"/>
  <c r="N29" i="51"/>
  <c r="N30" i="51"/>
  <c r="N50" i="51"/>
  <c r="N42" i="51"/>
  <c r="N37" i="51"/>
  <c r="N31" i="51"/>
  <c r="N53" i="51"/>
  <c r="N45" i="51"/>
  <c r="N34" i="51"/>
  <c r="N137" i="51"/>
  <c r="N16" i="51"/>
  <c r="N113" i="51"/>
  <c r="N52" i="51"/>
  <c r="N44" i="51"/>
  <c r="N35" i="51"/>
  <c r="N28" i="51"/>
  <c r="N27" i="51"/>
  <c r="N180" i="51"/>
  <c r="N158" i="51"/>
  <c r="N115" i="51"/>
  <c r="N102" i="51"/>
  <c r="N213" i="51"/>
  <c r="N129" i="51"/>
  <c r="N77" i="51"/>
  <c r="N55" i="51"/>
  <c r="N200" i="51"/>
  <c r="N172" i="51"/>
  <c r="N229" i="51"/>
  <c r="N153" i="51"/>
  <c r="N146" i="51"/>
  <c r="N156" i="51"/>
  <c r="N94" i="51"/>
  <c r="N78" i="51"/>
  <c r="N62" i="51"/>
  <c r="N106" i="51"/>
  <c r="N132" i="51"/>
  <c r="N107" i="51"/>
  <c r="N81" i="51"/>
  <c r="N131" i="51"/>
  <c r="N110" i="51"/>
  <c r="N99" i="51"/>
  <c r="N33" i="51"/>
  <c r="O227" i="51"/>
  <c r="O209" i="51"/>
  <c r="O206" i="51"/>
  <c r="O226" i="51"/>
  <c r="O217" i="51"/>
  <c r="O219" i="51"/>
  <c r="O210" i="51"/>
  <c r="O221" i="51"/>
  <c r="O216" i="51"/>
  <c r="O204" i="51"/>
  <c r="O223" i="51"/>
  <c r="O192" i="51"/>
  <c r="O191" i="51"/>
  <c r="O194" i="51"/>
  <c r="O193" i="51"/>
  <c r="O195" i="51"/>
  <c r="O170" i="51"/>
  <c r="O162" i="51"/>
  <c r="O214" i="51"/>
  <c r="O163" i="51"/>
  <c r="O166" i="51"/>
  <c r="O149" i="51"/>
  <c r="O140" i="51"/>
  <c r="O207" i="51"/>
  <c r="O168" i="51"/>
  <c r="O153" i="51"/>
  <c r="O142" i="51"/>
  <c r="O152" i="51"/>
  <c r="O139" i="51"/>
  <c r="O146" i="51"/>
  <c r="O160" i="51"/>
  <c r="O107" i="51"/>
  <c r="O108" i="51"/>
  <c r="O144" i="51"/>
  <c r="O99" i="51"/>
  <c r="O137" i="51"/>
  <c r="O105" i="51"/>
  <c r="O97" i="51"/>
  <c r="O86" i="51"/>
  <c r="O81" i="51"/>
  <c r="O70" i="51"/>
  <c r="O65" i="51"/>
  <c r="O88" i="51"/>
  <c r="O71" i="51"/>
  <c r="O56" i="51"/>
  <c r="O25" i="51"/>
  <c r="O96" i="51"/>
  <c r="O83" i="51"/>
  <c r="O67" i="51"/>
  <c r="O72" i="51"/>
  <c r="O76" i="51"/>
  <c r="O60" i="51"/>
  <c r="I16" i="51"/>
  <c r="O26" i="51"/>
  <c r="O106" i="51"/>
  <c r="O92" i="51"/>
  <c r="O91" i="51"/>
  <c r="O75" i="51"/>
  <c r="O59" i="51"/>
  <c r="O87" i="51"/>
  <c r="O16" i="51"/>
  <c r="G16" i="51"/>
  <c r="H16" i="51" s="1"/>
  <c r="Y205" i="51" s="1"/>
  <c r="O80" i="51"/>
  <c r="O64" i="51"/>
  <c r="O55" i="51"/>
  <c r="O29" i="51"/>
  <c r="O66" i="51"/>
  <c r="N40" i="51"/>
  <c r="N83" i="51"/>
  <c r="Q26" i="51"/>
  <c r="U25" i="51"/>
  <c r="O51" i="51"/>
  <c r="N39" i="51"/>
  <c r="O30" i="51"/>
  <c r="N170" i="51"/>
  <c r="N211" i="51"/>
  <c r="N151" i="51"/>
  <c r="N162" i="51"/>
  <c r="N175" i="51"/>
  <c r="N143" i="51"/>
  <c r="N119" i="51"/>
  <c r="N104" i="51"/>
  <c r="N92" i="51"/>
  <c r="N76" i="51"/>
  <c r="N60" i="51"/>
  <c r="N61" i="51"/>
  <c r="N127" i="51"/>
  <c r="N122" i="51"/>
  <c r="N130" i="51"/>
  <c r="N101" i="51"/>
  <c r="N69" i="51"/>
  <c r="N73" i="51"/>
  <c r="O45" i="51"/>
  <c r="O94" i="51"/>
  <c r="O47" i="51"/>
  <c r="O37" i="51"/>
  <c r="O90" i="51"/>
  <c r="O49" i="51"/>
  <c r="O38" i="51"/>
  <c r="O130" i="49"/>
  <c r="N59" i="49"/>
  <c r="N40" i="49"/>
  <c r="O36" i="49"/>
  <c r="O92" i="49"/>
  <c r="O86" i="49"/>
  <c r="N57" i="49"/>
  <c r="N36" i="49"/>
  <c r="O90" i="49"/>
  <c r="O145" i="49"/>
  <c r="N56" i="49"/>
  <c r="O29" i="49"/>
  <c r="N68" i="49"/>
  <c r="O103" i="49"/>
  <c r="N84" i="49"/>
  <c r="O227" i="49"/>
  <c r="O219" i="49"/>
  <c r="O182" i="49"/>
  <c r="O176" i="49"/>
  <c r="O196" i="49"/>
  <c r="O213" i="49"/>
  <c r="O111" i="49"/>
  <c r="O122" i="49"/>
  <c r="O108" i="49"/>
  <c r="O124" i="49"/>
  <c r="O59" i="49"/>
  <c r="O132" i="49"/>
  <c r="O43" i="49"/>
  <c r="O220" i="49"/>
  <c r="O216" i="49"/>
  <c r="O201" i="49"/>
  <c r="O212" i="49"/>
  <c r="N221" i="49"/>
  <c r="O173" i="49"/>
  <c r="O187" i="49"/>
  <c r="O139" i="49"/>
  <c r="N109" i="49"/>
  <c r="N115" i="49"/>
  <c r="N113" i="49"/>
  <c r="N69" i="49"/>
  <c r="O121" i="49"/>
  <c r="N91" i="49"/>
  <c r="O84" i="49"/>
  <c r="O85" i="49"/>
  <c r="O57" i="49"/>
  <c r="O87" i="49"/>
  <c r="O39" i="49"/>
  <c r="N45" i="49"/>
  <c r="O117" i="49"/>
  <c r="O69" i="49"/>
  <c r="O193" i="49"/>
  <c r="O207" i="49"/>
  <c r="O171" i="49"/>
  <c r="O154" i="49"/>
  <c r="O131" i="49"/>
  <c r="O88" i="49"/>
  <c r="O140" i="49"/>
  <c r="O105" i="49"/>
  <c r="O146" i="49"/>
  <c r="O65" i="49"/>
  <c r="O53" i="49"/>
  <c r="O41" i="49"/>
  <c r="O96" i="49"/>
  <c r="O27" i="49"/>
  <c r="O44" i="49"/>
  <c r="O162" i="49"/>
  <c r="O135" i="49"/>
  <c r="O93" i="49"/>
  <c r="O113" i="49"/>
  <c r="O82" i="49"/>
  <c r="O78" i="49"/>
  <c r="O55" i="49"/>
  <c r="O45" i="49"/>
  <c r="O133" i="49"/>
  <c r="O35" i="49"/>
  <c r="O231" i="49"/>
  <c r="O192" i="49"/>
  <c r="N208" i="49"/>
  <c r="O164" i="49"/>
  <c r="N156" i="49"/>
  <c r="O152" i="49"/>
  <c r="O168" i="49"/>
  <c r="N132" i="49"/>
  <c r="N122" i="49"/>
  <c r="O127" i="49"/>
  <c r="O138" i="49"/>
  <c r="O25" i="49"/>
  <c r="N63" i="49"/>
  <c r="O51" i="49"/>
  <c r="N25" i="49"/>
  <c r="O101" i="49"/>
  <c r="N42" i="49"/>
  <c r="O77" i="49"/>
  <c r="O37" i="49"/>
  <c r="O73" i="49"/>
  <c r="O60" i="49"/>
  <c r="O126" i="49"/>
  <c r="M193" i="49"/>
  <c r="M187" i="49"/>
  <c r="M175" i="49"/>
  <c r="M92" i="49"/>
  <c r="M129" i="49"/>
  <c r="M98" i="49"/>
  <c r="M229" i="49"/>
  <c r="M113" i="49"/>
  <c r="M182" i="49"/>
  <c r="M146" i="49"/>
  <c r="M211" i="49"/>
  <c r="M170" i="49"/>
  <c r="M181" i="49"/>
  <c r="M173" i="49"/>
  <c r="O49" i="49"/>
  <c r="O134" i="49"/>
  <c r="O183" i="49"/>
  <c r="N81" i="49"/>
  <c r="O120" i="49"/>
  <c r="O125" i="49"/>
  <c r="O40" i="49"/>
  <c r="O28" i="49"/>
  <c r="N62" i="49"/>
  <c r="O33" i="49"/>
  <c r="M217" i="49"/>
  <c r="M169" i="49"/>
  <c r="M143" i="49"/>
  <c r="M153" i="49"/>
  <c r="M163" i="49"/>
  <c r="M110" i="49"/>
  <c r="M218" i="49"/>
  <c r="M41" i="49"/>
  <c r="M228" i="49"/>
  <c r="M179" i="49"/>
  <c r="M166" i="49"/>
  <c r="M219" i="49"/>
  <c r="M125" i="49"/>
  <c r="M40" i="49"/>
  <c r="N214" i="49"/>
  <c r="N196" i="49"/>
  <c r="N187" i="49"/>
  <c r="N186" i="49"/>
  <c r="N190" i="49"/>
  <c r="N188" i="49"/>
  <c r="N171" i="49"/>
  <c r="N168" i="49"/>
  <c r="N166" i="49"/>
  <c r="N202" i="49"/>
  <c r="N184" i="49"/>
  <c r="N204" i="49"/>
  <c r="N147" i="49"/>
  <c r="N189" i="49"/>
  <c r="N178" i="49"/>
  <c r="N174" i="49"/>
  <c r="N149" i="49"/>
  <c r="N172" i="49"/>
  <c r="N78" i="49"/>
  <c r="N60" i="49"/>
  <c r="N80" i="49"/>
  <c r="N72" i="49"/>
  <c r="N64" i="49"/>
  <c r="N61" i="49"/>
  <c r="N16" i="49"/>
  <c r="N169" i="49"/>
  <c r="N92" i="49"/>
  <c r="N88" i="49"/>
  <c r="N47" i="49"/>
  <c r="N43" i="49"/>
  <c r="N39" i="49"/>
  <c r="N35" i="49"/>
  <c r="N31" i="49"/>
  <c r="N27" i="49"/>
  <c r="M30" i="49"/>
  <c r="N231" i="49"/>
  <c r="M123" i="49"/>
  <c r="N94" i="49"/>
  <c r="M159" i="49"/>
  <c r="N152" i="49"/>
  <c r="N143" i="49"/>
  <c r="N111" i="49"/>
  <c r="N141" i="49"/>
  <c r="N103" i="49"/>
  <c r="N101" i="49"/>
  <c r="N86" i="49"/>
  <c r="M93" i="49"/>
  <c r="N75" i="49"/>
  <c r="M138" i="49"/>
  <c r="N55" i="49"/>
  <c r="N142" i="49"/>
  <c r="M88" i="49"/>
  <c r="N28" i="49"/>
  <c r="M190" i="49"/>
  <c r="N54" i="49"/>
  <c r="M142" i="49"/>
  <c r="N38" i="49"/>
  <c r="M28" i="49"/>
  <c r="M54" i="49"/>
  <c r="M34" i="49"/>
  <c r="M79" i="49"/>
  <c r="M192" i="49"/>
  <c r="M152" i="49"/>
  <c r="M127" i="49"/>
  <c r="S27" i="49"/>
  <c r="W26" i="49"/>
  <c r="M141" i="49"/>
  <c r="N33" i="49"/>
  <c r="N222" i="49"/>
  <c r="M227" i="49"/>
  <c r="N229" i="49"/>
  <c r="M107" i="49"/>
  <c r="N99" i="49"/>
  <c r="M213" i="49"/>
  <c r="M203" i="49"/>
  <c r="N225" i="49"/>
  <c r="N191" i="49"/>
  <c r="M198" i="49"/>
  <c r="N206" i="49"/>
  <c r="M202" i="49"/>
  <c r="N181" i="49"/>
  <c r="M162" i="49"/>
  <c r="M183" i="49"/>
  <c r="N165" i="49"/>
  <c r="N157" i="49"/>
  <c r="N150" i="49"/>
  <c r="M137" i="49"/>
  <c r="M121" i="49"/>
  <c r="M105" i="49"/>
  <c r="N136" i="49"/>
  <c r="N128" i="49"/>
  <c r="N120" i="49"/>
  <c r="N112" i="49"/>
  <c r="N104" i="49"/>
  <c r="M99" i="49"/>
  <c r="N139" i="49"/>
  <c r="N137" i="49"/>
  <c r="N121" i="49"/>
  <c r="M102" i="49"/>
  <c r="M95" i="49"/>
  <c r="N83" i="49"/>
  <c r="M97" i="49"/>
  <c r="M83" i="49"/>
  <c r="N105" i="49"/>
  <c r="N67" i="49"/>
  <c r="N79" i="49"/>
  <c r="N53" i="49"/>
  <c r="M85" i="49"/>
  <c r="M71" i="49"/>
  <c r="N85" i="49"/>
  <c r="N52" i="49"/>
  <c r="M36" i="49"/>
  <c r="M58" i="49"/>
  <c r="M50" i="49"/>
  <c r="N41" i="49"/>
  <c r="M33" i="49"/>
  <c r="V25" i="49"/>
  <c r="B25" i="49" s="1"/>
  <c r="R26" i="49"/>
  <c r="N74" i="49"/>
  <c r="M134" i="49"/>
  <c r="O221" i="49"/>
  <c r="O217" i="49"/>
  <c r="O214" i="49"/>
  <c r="O218" i="49"/>
  <c r="O211" i="49"/>
  <c r="O208" i="49"/>
  <c r="O185" i="49"/>
  <c r="O223" i="49"/>
  <c r="O199" i="49"/>
  <c r="O189" i="49"/>
  <c r="O188" i="49"/>
  <c r="O204" i="49"/>
  <c r="O197" i="49"/>
  <c r="O169" i="49"/>
  <c r="O166" i="49"/>
  <c r="O205" i="49"/>
  <c r="O194" i="49"/>
  <c r="O184" i="49"/>
  <c r="O174" i="49"/>
  <c r="O191" i="49"/>
  <c r="O180" i="49"/>
  <c r="O144" i="49"/>
  <c r="O190" i="49"/>
  <c r="O195" i="49"/>
  <c r="O165" i="49"/>
  <c r="O161" i="49"/>
  <c r="O157" i="49"/>
  <c r="O149" i="49"/>
  <c r="O170" i="49"/>
  <c r="O163" i="49"/>
  <c r="O178" i="49"/>
  <c r="O94" i="49"/>
  <c r="O151" i="49"/>
  <c r="O104" i="49"/>
  <c r="O106" i="49"/>
  <c r="O150" i="49"/>
  <c r="O74" i="49"/>
  <c r="O66" i="49"/>
  <c r="O159" i="49"/>
  <c r="O109" i="49"/>
  <c r="I16" i="49"/>
  <c r="O89" i="49"/>
  <c r="O72" i="49"/>
  <c r="O64" i="49"/>
  <c r="O61" i="49"/>
  <c r="O100" i="49"/>
  <c r="O95" i="49"/>
  <c r="O67" i="49"/>
  <c r="O99" i="49"/>
  <c r="O98" i="49"/>
  <c r="O136" i="49"/>
  <c r="O68" i="49"/>
  <c r="O58" i="49"/>
  <c r="O56" i="49"/>
  <c r="O48" i="49"/>
  <c r="O112" i="49"/>
  <c r="O79" i="49"/>
  <c r="O75" i="49"/>
  <c r="O70" i="49"/>
  <c r="O16" i="49"/>
  <c r="O54" i="49"/>
  <c r="O62" i="49"/>
  <c r="O46" i="49"/>
  <c r="O38" i="49"/>
  <c r="O26" i="49"/>
  <c r="O102" i="49"/>
  <c r="O50" i="49"/>
  <c r="O42" i="49"/>
  <c r="G16" i="49"/>
  <c r="H16" i="49" s="1"/>
  <c r="Y40" i="49" s="1"/>
  <c r="O52" i="49"/>
  <c r="O153" i="49"/>
  <c r="O34" i="49"/>
  <c r="O30" i="49"/>
  <c r="Q26" i="49"/>
  <c r="U25" i="49"/>
  <c r="M91" i="49"/>
  <c r="M44" i="49"/>
  <c r="M45" i="49"/>
  <c r="M197" i="49"/>
  <c r="M168" i="49"/>
  <c r="M176" i="49"/>
  <c r="M42" i="49"/>
  <c r="M207" i="49"/>
  <c r="M52" i="49"/>
  <c r="M206" i="49"/>
  <c r="M205" i="49"/>
  <c r="M212" i="49"/>
  <c r="N209" i="49"/>
  <c r="M164" i="49"/>
  <c r="M139" i="49"/>
  <c r="N220" i="49"/>
  <c r="M223" i="49"/>
  <c r="N201" i="49"/>
  <c r="M201" i="49"/>
  <c r="M199" i="49"/>
  <c r="M184" i="49"/>
  <c r="N195" i="49"/>
  <c r="M200" i="49"/>
  <c r="M178" i="49"/>
  <c r="M160" i="49"/>
  <c r="M222" i="49"/>
  <c r="N154" i="49"/>
  <c r="N180" i="49"/>
  <c r="M135" i="49"/>
  <c r="M119" i="49"/>
  <c r="M103" i="49"/>
  <c r="N97" i="49"/>
  <c r="N135" i="49"/>
  <c r="N90" i="49"/>
  <c r="M114" i="49"/>
  <c r="M87" i="49"/>
  <c r="N51" i="49"/>
  <c r="N71" i="49"/>
  <c r="M126" i="49"/>
  <c r="N82" i="49"/>
  <c r="N50" i="49"/>
  <c r="N29" i="49"/>
  <c r="M26" i="49"/>
  <c r="O63" i="49"/>
  <c r="M29" i="49"/>
  <c r="O81" i="49"/>
  <c r="N34" i="49"/>
  <c r="M63" i="49"/>
  <c r="O32" i="49"/>
  <c r="O128" i="49"/>
  <c r="M86" i="49"/>
  <c r="N199" i="49"/>
  <c r="M189" i="49"/>
  <c r="N194" i="49"/>
  <c r="M216" i="49"/>
  <c r="M191" i="49"/>
  <c r="M158" i="49"/>
  <c r="Y222" i="49"/>
  <c r="N163" i="49"/>
  <c r="N155" i="49"/>
  <c r="N146" i="49"/>
  <c r="N164" i="49"/>
  <c r="M133" i="49"/>
  <c r="M117" i="49"/>
  <c r="M101" i="49"/>
  <c r="N134" i="49"/>
  <c r="N126" i="49"/>
  <c r="N118" i="49"/>
  <c r="N110" i="49"/>
  <c r="N144" i="49"/>
  <c r="N93" i="49"/>
  <c r="N162" i="49"/>
  <c r="N131" i="49"/>
  <c r="N102" i="49"/>
  <c r="N98" i="49"/>
  <c r="M167" i="49"/>
  <c r="N133" i="49"/>
  <c r="N117" i="49"/>
  <c r="N183" i="49"/>
  <c r="M96" i="49"/>
  <c r="N87" i="49"/>
  <c r="N49" i="49"/>
  <c r="M75" i="49"/>
  <c r="N66" i="49"/>
  <c r="N48" i="49"/>
  <c r="M32" i="49"/>
  <c r="N89" i="49"/>
  <c r="M56" i="49"/>
  <c r="M48" i="49"/>
  <c r="M118" i="49"/>
  <c r="M224" i="49"/>
  <c r="M210" i="49"/>
  <c r="M220" i="49"/>
  <c r="M214" i="49"/>
  <c r="M230" i="49"/>
  <c r="M185" i="49"/>
  <c r="M188" i="49"/>
  <c r="M186" i="49"/>
  <c r="M151" i="49"/>
  <c r="M155" i="49"/>
  <c r="M144" i="49"/>
  <c r="M194" i="49"/>
  <c r="M148" i="49"/>
  <c r="M145" i="49"/>
  <c r="M165" i="49"/>
  <c r="M108" i="49"/>
  <c r="M157" i="49"/>
  <c r="M161" i="49"/>
  <c r="M149" i="49"/>
  <c r="M147" i="49"/>
  <c r="K16" i="49"/>
  <c r="M81" i="49"/>
  <c r="M68" i="49"/>
  <c r="M196" i="49"/>
  <c r="M150" i="49"/>
  <c r="M140" i="49"/>
  <c r="M132" i="49"/>
  <c r="M124" i="49"/>
  <c r="M116" i="49"/>
  <c r="M76" i="49"/>
  <c r="M74" i="49"/>
  <c r="M69" i="49"/>
  <c r="M66" i="49"/>
  <c r="M94" i="49"/>
  <c r="M84" i="49"/>
  <c r="M78" i="49"/>
  <c r="M60" i="49"/>
  <c r="M136" i="49"/>
  <c r="M128" i="49"/>
  <c r="M120" i="49"/>
  <c r="M112" i="49"/>
  <c r="M73" i="49"/>
  <c r="M62" i="49"/>
  <c r="M65" i="49"/>
  <c r="M31" i="49"/>
  <c r="M80" i="49"/>
  <c r="M72" i="49"/>
  <c r="M57" i="49"/>
  <c r="M53" i="49"/>
  <c r="M100" i="49"/>
  <c r="M82" i="49"/>
  <c r="M43" i="49"/>
  <c r="M70" i="49"/>
  <c r="M64" i="49"/>
  <c r="M16" i="49"/>
  <c r="M59" i="49"/>
  <c r="M55" i="49"/>
  <c r="M51" i="49"/>
  <c r="M49" i="49"/>
  <c r="M104" i="49"/>
  <c r="M77" i="49"/>
  <c r="M67" i="49"/>
  <c r="M61" i="49"/>
  <c r="M35" i="49"/>
  <c r="M47" i="49"/>
  <c r="M39" i="49"/>
  <c r="M27" i="49"/>
  <c r="M221" i="49"/>
  <c r="M171" i="49"/>
  <c r="M111" i="49"/>
  <c r="M89" i="49"/>
  <c r="M106" i="49"/>
  <c r="M109" i="49"/>
  <c r="M122" i="49"/>
  <c r="M37" i="49"/>
  <c r="N227" i="49"/>
  <c r="N207" i="49"/>
  <c r="M226" i="49"/>
  <c r="M209" i="49"/>
  <c r="M231" i="49"/>
  <c r="N197" i="49"/>
  <c r="N218" i="49"/>
  <c r="M174" i="49"/>
  <c r="M204" i="49"/>
  <c r="N230" i="49"/>
  <c r="N217" i="49"/>
  <c r="N223" i="49"/>
  <c r="M225" i="49"/>
  <c r="M208" i="49"/>
  <c r="N198" i="49"/>
  <c r="M195" i="49"/>
  <c r="M172" i="49"/>
  <c r="M215" i="49"/>
  <c r="N185" i="49"/>
  <c r="N176" i="49"/>
  <c r="M156" i="49"/>
  <c r="N153" i="49"/>
  <c r="N160" i="49"/>
  <c r="N179" i="49"/>
  <c r="M177" i="49"/>
  <c r="M131" i="49"/>
  <c r="M115" i="49"/>
  <c r="N100" i="49"/>
  <c r="N210" i="49"/>
  <c r="M180" i="49"/>
  <c r="N127" i="49"/>
  <c r="N95" i="49"/>
  <c r="M130" i="49"/>
  <c r="N77" i="49"/>
  <c r="N73" i="49"/>
  <c r="N167" i="49"/>
  <c r="N44" i="49"/>
  <c r="N70" i="49"/>
  <c r="O118" i="49"/>
  <c r="O47" i="49"/>
  <c r="O31" i="49"/>
  <c r="O83" i="49"/>
  <c r="N37" i="49"/>
  <c r="O91" i="49"/>
  <c r="M38" i="49"/>
  <c r="O71" i="49"/>
  <c r="O97" i="49"/>
  <c r="N46" i="49"/>
  <c r="N30" i="49"/>
  <c r="M90" i="49"/>
  <c r="M46" i="49"/>
  <c r="N76" i="49"/>
  <c r="W25" i="49"/>
  <c r="I152" i="92" l="1"/>
  <c r="M152" i="92" s="1"/>
  <c r="H152" i="92"/>
  <c r="L152" i="92" s="1"/>
  <c r="A156" i="92"/>
  <c r="C155" i="92"/>
  <c r="E154" i="92"/>
  <c r="F154" i="92" s="1"/>
  <c r="D154" i="92"/>
  <c r="K153" i="92"/>
  <c r="G153" i="92"/>
  <c r="I154" i="87"/>
  <c r="M154" i="87" s="1"/>
  <c r="H154" i="87"/>
  <c r="L154" i="87" s="1"/>
  <c r="C156" i="87"/>
  <c r="B157" i="87"/>
  <c r="F156" i="87"/>
  <c r="K155" i="87"/>
  <c r="W35" i="73"/>
  <c r="S36" i="73"/>
  <c r="R54" i="73"/>
  <c r="V53" i="73"/>
  <c r="B53" i="73" s="1"/>
  <c r="Q36" i="73"/>
  <c r="U35" i="73"/>
  <c r="Y66" i="59"/>
  <c r="Y90" i="57"/>
  <c r="Y69" i="57"/>
  <c r="H16" i="56"/>
  <c r="Y32" i="49"/>
  <c r="Y153" i="49"/>
  <c r="Y106" i="49"/>
  <c r="Y193" i="49"/>
  <c r="Y98" i="49"/>
  <c r="Y63" i="49"/>
  <c r="Y65" i="49"/>
  <c r="Y148" i="49"/>
  <c r="Y220" i="59"/>
  <c r="Y169" i="59"/>
  <c r="Y82" i="59"/>
  <c r="Y97" i="59"/>
  <c r="Y138" i="59"/>
  <c r="Y183" i="59"/>
  <c r="Y101" i="59"/>
  <c r="Y35" i="59"/>
  <c r="Y119" i="59"/>
  <c r="Y117" i="59"/>
  <c r="Y144" i="59"/>
  <c r="Y168" i="59"/>
  <c r="Y219" i="59"/>
  <c r="Y190" i="59"/>
  <c r="Y25" i="59"/>
  <c r="Y205" i="59"/>
  <c r="Y68" i="59"/>
  <c r="Y187" i="59"/>
  <c r="Y154" i="59"/>
  <c r="Y207" i="59"/>
  <c r="Y118" i="59"/>
  <c r="Y202" i="59"/>
  <c r="Y217" i="59"/>
  <c r="Y43" i="59"/>
  <c r="Y176" i="59"/>
  <c r="Y204" i="59"/>
  <c r="Y48" i="59"/>
  <c r="Y167" i="59"/>
  <c r="Y213" i="59"/>
  <c r="Y215" i="59"/>
  <c r="Y134" i="59"/>
  <c r="Y166" i="59"/>
  <c r="Y139" i="59"/>
  <c r="Y212" i="59"/>
  <c r="Y214" i="59"/>
  <c r="Y92" i="59"/>
  <c r="Y221" i="59"/>
  <c r="Y44" i="59"/>
  <c r="Y172" i="59"/>
  <c r="Y151" i="59"/>
  <c r="Y115" i="59"/>
  <c r="Y184" i="59"/>
  <c r="Y99" i="59"/>
  <c r="Y137" i="59"/>
  <c r="Y62" i="59"/>
  <c r="Y148" i="59"/>
  <c r="Y33" i="59"/>
  <c r="Y177" i="59"/>
  <c r="Y86" i="59"/>
  <c r="Y133" i="59"/>
  <c r="Y180" i="59"/>
  <c r="Y129" i="59"/>
  <c r="Y116" i="59"/>
  <c r="Y175" i="59"/>
  <c r="Y135" i="59"/>
  <c r="Y45" i="59"/>
  <c r="Y162" i="59"/>
  <c r="Y186" i="59"/>
  <c r="Y189" i="59"/>
  <c r="Y150" i="59"/>
  <c r="Y60" i="59"/>
  <c r="Y55" i="59"/>
  <c r="Y31" i="59"/>
  <c r="Y170" i="59"/>
  <c r="Y192" i="59"/>
  <c r="Y78" i="59"/>
  <c r="Y125" i="59"/>
  <c r="Y179" i="59"/>
  <c r="Y80" i="59"/>
  <c r="Y171" i="59"/>
  <c r="Y27" i="59"/>
  <c r="Y72" i="59"/>
  <c r="Y74" i="59"/>
  <c r="Y156" i="59"/>
  <c r="Y40" i="59"/>
  <c r="Y93" i="59"/>
  <c r="Y211" i="59"/>
  <c r="Y198" i="59"/>
  <c r="S27" i="59"/>
  <c r="W26" i="59"/>
  <c r="Y39" i="59"/>
  <c r="Y121" i="59"/>
  <c r="Y178" i="59"/>
  <c r="Q27" i="59"/>
  <c r="U26" i="59"/>
  <c r="Y84" i="59"/>
  <c r="Y160" i="59"/>
  <c r="Y70" i="59"/>
  <c r="Y142" i="59"/>
  <c r="Y105" i="59"/>
  <c r="Y130" i="59"/>
  <c r="Y143" i="59"/>
  <c r="Y174" i="59"/>
  <c r="Y29" i="59"/>
  <c r="Y107" i="59"/>
  <c r="Y163" i="59"/>
  <c r="Y64" i="59"/>
  <c r="Y88" i="59"/>
  <c r="R28" i="59"/>
  <c r="V27" i="59"/>
  <c r="B27" i="59" s="1"/>
  <c r="Y56" i="59"/>
  <c r="Y132" i="59"/>
  <c r="Y210" i="59"/>
  <c r="Y124" i="59"/>
  <c r="Y173" i="59"/>
  <c r="Y59" i="59"/>
  <c r="Y89" i="59"/>
  <c r="Y49" i="59"/>
  <c r="Y122" i="59"/>
  <c r="Y140" i="59"/>
  <c r="Y199" i="59"/>
  <c r="Y146" i="59"/>
  <c r="Y161" i="59"/>
  <c r="Y145" i="59"/>
  <c r="Y114" i="59"/>
  <c r="Y51" i="59"/>
  <c r="Y71" i="59"/>
  <c r="Y67" i="59"/>
  <c r="Y61" i="59"/>
  <c r="Y69" i="59"/>
  <c r="Y30" i="59"/>
  <c r="Y106" i="59"/>
  <c r="Y188" i="59"/>
  <c r="Y200" i="59"/>
  <c r="Y157" i="59"/>
  <c r="Y208" i="59"/>
  <c r="Y63" i="59"/>
  <c r="Y58" i="59"/>
  <c r="Y32" i="59"/>
  <c r="Y50" i="59"/>
  <c r="Y120" i="59"/>
  <c r="Y38" i="59"/>
  <c r="Y34" i="59"/>
  <c r="Y73" i="59"/>
  <c r="Y108" i="59"/>
  <c r="Y100" i="59"/>
  <c r="Y52" i="59"/>
  <c r="Y90" i="59"/>
  <c r="Y193" i="59"/>
  <c r="Y159" i="59"/>
  <c r="Y196" i="59"/>
  <c r="Y182" i="59"/>
  <c r="Y65" i="59"/>
  <c r="Y36" i="59"/>
  <c r="Y77" i="59"/>
  <c r="Y54" i="59"/>
  <c r="Y81" i="59"/>
  <c r="Y75" i="59"/>
  <c r="Y112" i="59"/>
  <c r="Y201" i="59"/>
  <c r="Y216" i="59"/>
  <c r="Y109" i="59"/>
  <c r="Y83" i="59"/>
  <c r="Y95" i="59"/>
  <c r="Y87" i="59"/>
  <c r="Y91" i="59"/>
  <c r="Y136" i="59"/>
  <c r="Y131" i="59"/>
  <c r="Y123" i="59"/>
  <c r="Y94" i="59"/>
  <c r="Y149" i="59"/>
  <c r="Y203" i="59"/>
  <c r="Y41" i="59"/>
  <c r="Y42" i="59"/>
  <c r="Y111" i="59"/>
  <c r="Y155" i="59"/>
  <c r="Y195" i="59"/>
  <c r="Y191" i="59"/>
  <c r="Y47" i="59"/>
  <c r="Y26" i="59"/>
  <c r="Y46" i="59"/>
  <c r="Y113" i="59"/>
  <c r="Y79" i="59"/>
  <c r="Y103" i="59"/>
  <c r="Y98" i="59"/>
  <c r="Y128" i="59"/>
  <c r="Y194" i="59"/>
  <c r="Y102" i="59"/>
  <c r="Y141" i="59"/>
  <c r="Y110" i="59"/>
  <c r="Y185" i="59"/>
  <c r="Y197" i="59"/>
  <c r="Y153" i="59"/>
  <c r="Y53" i="59"/>
  <c r="Y28" i="59"/>
  <c r="Y85" i="59"/>
  <c r="Y57" i="59"/>
  <c r="Y104" i="59"/>
  <c r="Y218" i="59"/>
  <c r="Y96" i="59"/>
  <c r="Y37" i="59"/>
  <c r="Y152" i="59"/>
  <c r="Y164" i="59"/>
  <c r="Y147" i="59"/>
  <c r="Y206" i="59"/>
  <c r="Y127" i="59"/>
  <c r="Y209" i="59"/>
  <c r="Y76" i="59"/>
  <c r="Y158" i="59"/>
  <c r="Y181" i="59"/>
  <c r="Y165" i="59"/>
  <c r="Y206" i="58"/>
  <c r="Y36" i="58"/>
  <c r="Y194" i="58"/>
  <c r="Y115" i="58"/>
  <c r="Y164" i="58"/>
  <c r="Y205" i="58"/>
  <c r="Y144" i="58"/>
  <c r="Y44" i="58"/>
  <c r="Y142" i="58"/>
  <c r="Y186" i="58"/>
  <c r="Y187" i="58"/>
  <c r="Y220" i="58"/>
  <c r="Y167" i="58"/>
  <c r="Y127" i="58"/>
  <c r="Y129" i="58"/>
  <c r="Y192" i="58"/>
  <c r="Y113" i="58"/>
  <c r="Y211" i="58"/>
  <c r="Y133" i="58"/>
  <c r="Y26" i="58"/>
  <c r="Y219" i="58"/>
  <c r="Y34" i="58"/>
  <c r="Y204" i="58"/>
  <c r="Y131" i="58"/>
  <c r="Y30" i="58"/>
  <c r="Y25" i="58"/>
  <c r="Y190" i="58"/>
  <c r="Y138" i="58"/>
  <c r="Y45" i="58"/>
  <c r="Y105" i="58"/>
  <c r="Y28" i="58"/>
  <c r="Y169" i="58"/>
  <c r="Y198" i="58"/>
  <c r="Y32" i="58"/>
  <c r="Y213" i="58"/>
  <c r="Y103" i="58"/>
  <c r="Y196" i="58"/>
  <c r="Y140" i="58"/>
  <c r="Y200" i="58"/>
  <c r="Y48" i="58"/>
  <c r="Y202" i="58"/>
  <c r="Y135" i="58"/>
  <c r="Y162" i="58"/>
  <c r="Y218" i="58"/>
  <c r="Y221" i="58"/>
  <c r="Q28" i="58"/>
  <c r="U27" i="58"/>
  <c r="R28" i="58"/>
  <c r="V27" i="58"/>
  <c r="B27" i="58" s="1"/>
  <c r="S28" i="58"/>
  <c r="W27" i="58"/>
  <c r="Y207" i="58"/>
  <c r="Y157" i="58"/>
  <c r="Y147" i="58"/>
  <c r="Y33" i="58"/>
  <c r="Y114" i="58"/>
  <c r="Y96" i="58"/>
  <c r="Y155" i="58"/>
  <c r="Y41" i="58"/>
  <c r="Y58" i="58"/>
  <c r="Y100" i="58"/>
  <c r="Y53" i="58"/>
  <c r="Y106" i="58"/>
  <c r="Y148" i="58"/>
  <c r="Y158" i="58"/>
  <c r="Y183" i="58"/>
  <c r="Y175" i="58"/>
  <c r="Y171" i="58"/>
  <c r="Y203" i="58"/>
  <c r="Y193" i="58"/>
  <c r="Y38" i="58"/>
  <c r="Y141" i="58"/>
  <c r="Y35" i="58"/>
  <c r="Y69" i="58"/>
  <c r="Y40" i="58"/>
  <c r="Y67" i="58"/>
  <c r="Y60" i="58"/>
  <c r="Y97" i="58"/>
  <c r="Y98" i="58"/>
  <c r="Y77" i="58"/>
  <c r="Y73" i="58"/>
  <c r="Y71" i="58"/>
  <c r="Y149" i="58"/>
  <c r="Y120" i="58"/>
  <c r="Y111" i="58"/>
  <c r="Y159" i="58"/>
  <c r="Y112" i="58"/>
  <c r="Y172" i="58"/>
  <c r="Y146" i="58"/>
  <c r="Y168" i="58"/>
  <c r="Y177" i="58"/>
  <c r="Y197" i="58"/>
  <c r="Y50" i="58"/>
  <c r="Y74" i="58"/>
  <c r="Y94" i="58"/>
  <c r="Y76" i="58"/>
  <c r="Y56" i="58"/>
  <c r="Y70" i="58"/>
  <c r="Y126" i="58"/>
  <c r="Y64" i="58"/>
  <c r="Y46" i="58"/>
  <c r="Y95" i="58"/>
  <c r="Y123" i="58"/>
  <c r="Y42" i="58"/>
  <c r="Y47" i="58"/>
  <c r="Y79" i="58"/>
  <c r="Y99" i="58"/>
  <c r="Y49" i="58"/>
  <c r="Y121" i="58"/>
  <c r="Y125" i="58"/>
  <c r="Y119" i="58"/>
  <c r="Y128" i="58"/>
  <c r="Y109" i="58"/>
  <c r="Y201" i="58"/>
  <c r="Y184" i="58"/>
  <c r="Y173" i="58"/>
  <c r="Y174" i="58"/>
  <c r="Y209" i="58"/>
  <c r="Y195" i="58"/>
  <c r="Y210" i="58"/>
  <c r="Y151" i="58"/>
  <c r="Y39" i="58"/>
  <c r="Y80" i="58"/>
  <c r="Y78" i="58"/>
  <c r="Y160" i="58"/>
  <c r="Y81" i="58"/>
  <c r="Y61" i="58"/>
  <c r="Y85" i="58"/>
  <c r="Y143" i="58"/>
  <c r="Y75" i="58"/>
  <c r="Y57" i="58"/>
  <c r="Y89" i="58"/>
  <c r="Y55" i="58"/>
  <c r="Y130" i="58"/>
  <c r="Y107" i="58"/>
  <c r="Y122" i="58"/>
  <c r="Y139" i="58"/>
  <c r="Y108" i="58"/>
  <c r="Y134" i="58"/>
  <c r="Y161" i="58"/>
  <c r="Y154" i="58"/>
  <c r="Y152" i="58"/>
  <c r="Y208" i="58"/>
  <c r="Y216" i="58"/>
  <c r="Y215" i="58"/>
  <c r="Y27" i="58"/>
  <c r="Y93" i="58"/>
  <c r="Y63" i="58"/>
  <c r="Y83" i="58"/>
  <c r="Y102" i="58"/>
  <c r="Y91" i="58"/>
  <c r="Y136" i="58"/>
  <c r="Y110" i="58"/>
  <c r="Y132" i="58"/>
  <c r="Y156" i="58"/>
  <c r="Y170" i="58"/>
  <c r="Y180" i="58"/>
  <c r="Y176" i="58"/>
  <c r="Y29" i="58"/>
  <c r="Y37" i="58"/>
  <c r="Y62" i="58"/>
  <c r="Y65" i="58"/>
  <c r="Y84" i="58"/>
  <c r="Y52" i="58"/>
  <c r="Y54" i="58"/>
  <c r="Y72" i="58"/>
  <c r="Y88" i="58"/>
  <c r="Y59" i="58"/>
  <c r="Y87" i="58"/>
  <c r="Y43" i="58"/>
  <c r="Y68" i="58"/>
  <c r="Y92" i="58"/>
  <c r="Y66" i="58"/>
  <c r="Y116" i="58"/>
  <c r="Y124" i="58"/>
  <c r="Y137" i="58"/>
  <c r="Y153" i="58"/>
  <c r="Y166" i="58"/>
  <c r="Y182" i="58"/>
  <c r="Y189" i="58"/>
  <c r="Y178" i="58"/>
  <c r="Y185" i="58"/>
  <c r="Y217" i="58"/>
  <c r="Y212" i="58"/>
  <c r="Y31" i="58"/>
  <c r="Y82" i="58"/>
  <c r="Y101" i="58"/>
  <c r="Y117" i="58"/>
  <c r="Y86" i="58"/>
  <c r="Y145" i="58"/>
  <c r="Y163" i="58"/>
  <c r="Y181" i="58"/>
  <c r="Y179" i="58"/>
  <c r="Y51" i="58"/>
  <c r="Y90" i="58"/>
  <c r="Y118" i="58"/>
  <c r="Y104" i="58"/>
  <c r="Y150" i="58"/>
  <c r="Y165" i="58"/>
  <c r="Y199" i="58"/>
  <c r="Y191" i="58"/>
  <c r="Y214" i="58"/>
  <c r="Y98" i="57"/>
  <c r="Y120" i="57"/>
  <c r="Y208" i="57"/>
  <c r="Y185" i="57"/>
  <c r="Y168" i="57"/>
  <c r="Y77" i="57"/>
  <c r="Y81" i="57"/>
  <c r="Y220" i="57"/>
  <c r="Y52" i="57"/>
  <c r="Y58" i="57"/>
  <c r="Y186" i="57"/>
  <c r="Y133" i="57"/>
  <c r="Y126" i="57"/>
  <c r="Y209" i="57"/>
  <c r="Y110" i="57"/>
  <c r="Y130" i="57"/>
  <c r="Y65" i="57"/>
  <c r="Y214" i="57"/>
  <c r="Y74" i="57"/>
  <c r="Y204" i="57"/>
  <c r="Y114" i="57"/>
  <c r="Y70" i="57"/>
  <c r="Y79" i="57"/>
  <c r="Y91" i="57"/>
  <c r="Y138" i="57"/>
  <c r="Y178" i="57"/>
  <c r="Y202" i="57"/>
  <c r="Y29" i="57"/>
  <c r="Y83" i="57"/>
  <c r="Y41" i="57"/>
  <c r="Y44" i="57"/>
  <c r="Y181" i="57"/>
  <c r="Y118" i="57"/>
  <c r="Y56" i="57"/>
  <c r="Y217" i="57"/>
  <c r="Y136" i="57"/>
  <c r="Y104" i="57"/>
  <c r="Y63" i="57"/>
  <c r="Y140" i="57"/>
  <c r="Y193" i="57"/>
  <c r="Y59" i="57"/>
  <c r="Y47" i="57"/>
  <c r="Y87" i="57"/>
  <c r="Y174" i="57"/>
  <c r="V26" i="57"/>
  <c r="B26" i="57" s="1"/>
  <c r="R27" i="57"/>
  <c r="U28" i="57"/>
  <c r="Q29" i="57"/>
  <c r="S27" i="57"/>
  <c r="W26" i="57"/>
  <c r="Y210" i="57"/>
  <c r="Y164" i="57"/>
  <c r="Y154" i="57"/>
  <c r="Y148" i="57"/>
  <c r="Y146" i="57"/>
  <c r="Y134" i="57"/>
  <c r="Y28" i="57"/>
  <c r="Y68" i="57"/>
  <c r="Y27" i="57"/>
  <c r="Y57" i="57"/>
  <c r="Y123" i="57"/>
  <c r="Y119" i="57"/>
  <c r="Y163" i="57"/>
  <c r="Y155" i="57"/>
  <c r="Y159" i="57"/>
  <c r="Y190" i="57"/>
  <c r="Y175" i="57"/>
  <c r="Y213" i="57"/>
  <c r="Y71" i="57"/>
  <c r="Y73" i="57"/>
  <c r="Y92" i="57"/>
  <c r="Y84" i="57"/>
  <c r="Y105" i="57"/>
  <c r="Y129" i="57"/>
  <c r="Y88" i="57"/>
  <c r="Y101" i="57"/>
  <c r="Y99" i="57"/>
  <c r="Y149" i="57"/>
  <c r="Y139" i="57"/>
  <c r="Y143" i="57"/>
  <c r="Y161" i="57"/>
  <c r="Y199" i="57"/>
  <c r="Y207" i="57"/>
  <c r="Y179" i="57"/>
  <c r="Y215" i="57"/>
  <c r="Y33" i="57"/>
  <c r="Y36" i="57"/>
  <c r="Y42" i="57"/>
  <c r="Y32" i="57"/>
  <c r="Y78" i="57"/>
  <c r="Y45" i="57"/>
  <c r="Y108" i="57"/>
  <c r="Y80" i="57"/>
  <c r="Y97" i="57"/>
  <c r="Y131" i="57"/>
  <c r="Y103" i="57"/>
  <c r="Y152" i="57"/>
  <c r="Y180" i="57"/>
  <c r="Y221" i="57"/>
  <c r="Y64" i="57"/>
  <c r="Y184" i="57"/>
  <c r="Y191" i="57"/>
  <c r="Y183" i="57"/>
  <c r="Y201" i="57"/>
  <c r="Y53" i="57"/>
  <c r="Y117" i="57"/>
  <c r="Y111" i="57"/>
  <c r="Y187" i="57"/>
  <c r="Y157" i="57"/>
  <c r="Y141" i="57"/>
  <c r="Y198" i="57"/>
  <c r="Y62" i="57"/>
  <c r="Y30" i="57"/>
  <c r="Y49" i="57"/>
  <c r="Y35" i="57"/>
  <c r="Y40" i="57"/>
  <c r="Y127" i="57"/>
  <c r="Y150" i="57"/>
  <c r="Y100" i="57"/>
  <c r="Y93" i="57"/>
  <c r="Y132" i="57"/>
  <c r="Y121" i="57"/>
  <c r="Y125" i="57"/>
  <c r="Y177" i="57"/>
  <c r="Y151" i="57"/>
  <c r="Y153" i="57"/>
  <c r="Y182" i="57"/>
  <c r="Y38" i="57"/>
  <c r="Y37" i="57"/>
  <c r="Y72" i="57"/>
  <c r="Y86" i="57"/>
  <c r="Y54" i="57"/>
  <c r="Y89" i="57"/>
  <c r="Y107" i="57"/>
  <c r="Y147" i="57"/>
  <c r="Y216" i="57"/>
  <c r="Y34" i="57"/>
  <c r="Y144" i="57"/>
  <c r="Y219" i="57"/>
  <c r="Y169" i="57"/>
  <c r="Y194" i="57"/>
  <c r="Y192" i="57"/>
  <c r="Y171" i="57"/>
  <c r="Y211" i="57"/>
  <c r="Y162" i="57"/>
  <c r="Y137" i="57"/>
  <c r="Y188" i="57"/>
  <c r="Y173" i="57"/>
  <c r="Y195" i="57"/>
  <c r="Y50" i="57"/>
  <c r="Y51" i="57"/>
  <c r="Y116" i="57"/>
  <c r="Y75" i="57"/>
  <c r="Y39" i="57"/>
  <c r="Y95" i="57"/>
  <c r="Y145" i="57"/>
  <c r="Y43" i="57"/>
  <c r="Y76" i="57"/>
  <c r="Y196" i="57"/>
  <c r="Y60" i="57"/>
  <c r="Y128" i="57"/>
  <c r="Y109" i="57"/>
  <c r="Y200" i="57"/>
  <c r="Y82" i="57"/>
  <c r="Y115" i="57"/>
  <c r="Y205" i="57"/>
  <c r="Y113" i="57"/>
  <c r="Y46" i="57"/>
  <c r="Y122" i="57"/>
  <c r="Y206" i="57"/>
  <c r="Y166" i="57"/>
  <c r="Y189" i="57"/>
  <c r="Y218" i="57"/>
  <c r="Y26" i="57"/>
  <c r="Y156" i="57"/>
  <c r="Y85" i="57"/>
  <c r="Y29" i="56"/>
  <c r="Y231" i="56"/>
  <c r="Y53" i="56"/>
  <c r="S28" i="56"/>
  <c r="W27" i="56"/>
  <c r="V28" i="56"/>
  <c r="B28" i="56" s="1"/>
  <c r="R29" i="56"/>
  <c r="Y143" i="56"/>
  <c r="Y108" i="56"/>
  <c r="Y88" i="56"/>
  <c r="Y151" i="56"/>
  <c r="Y98" i="56"/>
  <c r="Y162" i="56"/>
  <c r="Y197" i="56"/>
  <c r="Y207" i="56"/>
  <c r="Y46" i="56"/>
  <c r="Y190" i="56"/>
  <c r="Y191" i="56"/>
  <c r="Y71" i="56"/>
  <c r="Q27" i="56"/>
  <c r="U26" i="56"/>
  <c r="Y199" i="56"/>
  <c r="Y174" i="56"/>
  <c r="Y182" i="56"/>
  <c r="Y150" i="56"/>
  <c r="Y105" i="56"/>
  <c r="Y86" i="56"/>
  <c r="Y129" i="56"/>
  <c r="Y80" i="56"/>
  <c r="Y42" i="56"/>
  <c r="Y94" i="56"/>
  <c r="Y104" i="56"/>
  <c r="Y77" i="56"/>
  <c r="Y168" i="56"/>
  <c r="Y158" i="56"/>
  <c r="Y28" i="56"/>
  <c r="Y26" i="56"/>
  <c r="Y60" i="56"/>
  <c r="Y45" i="56"/>
  <c r="Y101" i="56"/>
  <c r="Y95" i="56"/>
  <c r="Y164" i="56"/>
  <c r="Y153" i="56"/>
  <c r="Y167" i="56"/>
  <c r="Y189" i="56"/>
  <c r="Y230" i="56"/>
  <c r="Y236" i="56"/>
  <c r="Y37" i="56"/>
  <c r="Y38" i="56"/>
  <c r="Y89" i="56"/>
  <c r="Y65" i="56"/>
  <c r="Y123" i="56"/>
  <c r="Y124" i="56"/>
  <c r="Y125" i="56"/>
  <c r="Y201" i="56"/>
  <c r="Y30" i="56"/>
  <c r="Y62" i="56"/>
  <c r="Y55" i="56"/>
  <c r="Y81" i="56"/>
  <c r="Y109" i="56"/>
  <c r="Y120" i="56"/>
  <c r="Y148" i="56"/>
  <c r="Y160" i="56"/>
  <c r="Y163" i="56"/>
  <c r="Y234" i="56"/>
  <c r="Y64" i="56"/>
  <c r="Y155" i="56"/>
  <c r="Y142" i="56"/>
  <c r="Y78" i="56"/>
  <c r="Y82" i="56"/>
  <c r="Y68" i="56"/>
  <c r="Y115" i="56"/>
  <c r="Y61" i="56"/>
  <c r="Y138" i="56"/>
  <c r="Y117" i="56"/>
  <c r="Y176" i="56"/>
  <c r="Y169" i="56"/>
  <c r="Y157" i="56"/>
  <c r="Y204" i="56"/>
  <c r="Y32" i="56"/>
  <c r="Y99" i="56"/>
  <c r="Y97" i="56"/>
  <c r="Y36" i="56"/>
  <c r="Y74" i="56"/>
  <c r="Y92" i="56"/>
  <c r="Y146" i="56"/>
  <c r="Y122" i="56"/>
  <c r="Y166" i="56"/>
  <c r="Y159" i="56"/>
  <c r="Y195" i="56"/>
  <c r="Y226" i="56"/>
  <c r="Y224" i="56"/>
  <c r="Y34" i="56"/>
  <c r="Y40" i="56"/>
  <c r="Y103" i="56"/>
  <c r="Y130" i="56"/>
  <c r="Y161" i="56"/>
  <c r="Y180" i="56"/>
  <c r="Y54" i="56"/>
  <c r="Y106" i="56"/>
  <c r="Y56" i="56"/>
  <c r="Y43" i="56"/>
  <c r="Y76" i="56"/>
  <c r="Y84" i="56"/>
  <c r="Y39" i="56"/>
  <c r="Y72" i="56"/>
  <c r="Y203" i="56"/>
  <c r="Y156" i="56"/>
  <c r="Y154" i="56"/>
  <c r="Y131" i="56"/>
  <c r="Y172" i="56"/>
  <c r="Y134" i="56"/>
  <c r="Y128" i="56"/>
  <c r="Y144" i="56"/>
  <c r="Y140" i="56"/>
  <c r="Y184" i="56"/>
  <c r="Y228" i="56"/>
  <c r="Y66" i="56"/>
  <c r="Y58" i="56"/>
  <c r="Y50" i="56"/>
  <c r="Y59" i="56"/>
  <c r="Y75" i="56"/>
  <c r="Y178" i="56"/>
  <c r="Y165" i="56"/>
  <c r="Y233" i="56"/>
  <c r="Y113" i="56"/>
  <c r="Y213" i="56"/>
  <c r="Y190" i="53"/>
  <c r="Y194" i="53"/>
  <c r="Y184" i="53"/>
  <c r="Y188" i="53"/>
  <c r="Y48" i="53"/>
  <c r="Y181" i="53"/>
  <c r="Y164" i="53"/>
  <c r="Y64" i="53"/>
  <c r="Y136" i="53"/>
  <c r="Y151" i="53"/>
  <c r="Y202" i="53"/>
  <c r="Y38" i="53"/>
  <c r="Y157" i="53"/>
  <c r="Y155" i="53"/>
  <c r="Y80" i="53"/>
  <c r="Y34" i="53"/>
  <c r="Y178" i="53"/>
  <c r="Y134" i="53"/>
  <c r="S28" i="53"/>
  <c r="W27" i="53"/>
  <c r="Y187" i="53"/>
  <c r="Y126" i="53"/>
  <c r="Y110" i="53"/>
  <c r="Y114" i="53"/>
  <c r="Y161" i="53"/>
  <c r="Y124" i="53"/>
  <c r="Y120" i="53"/>
  <c r="Y25" i="53"/>
  <c r="Y107" i="53"/>
  <c r="Y45" i="53"/>
  <c r="Y127" i="53"/>
  <c r="Y93" i="53"/>
  <c r="Y117" i="53"/>
  <c r="Y169" i="53"/>
  <c r="Y81" i="53"/>
  <c r="Y113" i="53"/>
  <c r="Y140" i="53"/>
  <c r="Y119" i="53"/>
  <c r="Y79" i="53"/>
  <c r="Y142" i="53"/>
  <c r="Y182" i="53"/>
  <c r="Y212" i="53"/>
  <c r="Y213" i="53"/>
  <c r="Y177" i="53"/>
  <c r="Y55" i="53"/>
  <c r="Y83" i="53"/>
  <c r="Y65" i="53"/>
  <c r="Y82" i="53"/>
  <c r="Y77" i="53"/>
  <c r="Y99" i="53"/>
  <c r="Y121" i="53"/>
  <c r="Y210" i="53"/>
  <c r="Y218" i="53"/>
  <c r="Y118" i="53"/>
  <c r="Y59" i="53"/>
  <c r="Y29" i="53"/>
  <c r="Y87" i="53"/>
  <c r="Y53" i="53"/>
  <c r="Y144" i="53"/>
  <c r="Y103" i="53"/>
  <c r="Y146" i="53"/>
  <c r="Y173" i="53"/>
  <c r="Y193" i="53"/>
  <c r="Y31" i="53"/>
  <c r="Y75" i="53"/>
  <c r="Y138" i="53"/>
  <c r="Y85" i="53"/>
  <c r="Y105" i="53"/>
  <c r="Y154" i="53"/>
  <c r="Y98" i="53"/>
  <c r="Y63" i="53"/>
  <c r="Y123" i="53"/>
  <c r="Y37" i="53"/>
  <c r="Y101" i="53"/>
  <c r="Y128" i="53"/>
  <c r="Y125" i="53"/>
  <c r="Y175" i="53"/>
  <c r="Y160" i="53"/>
  <c r="Y214" i="53"/>
  <c r="Y197" i="53"/>
  <c r="Y33" i="53"/>
  <c r="Y102" i="53"/>
  <c r="Y49" i="53"/>
  <c r="Y72" i="53"/>
  <c r="Y116" i="53"/>
  <c r="Y69" i="53"/>
  <c r="Y43" i="53"/>
  <c r="Y61" i="53"/>
  <c r="Y97" i="53"/>
  <c r="Y129" i="53"/>
  <c r="Y148" i="53"/>
  <c r="Y91" i="53"/>
  <c r="Y150" i="53"/>
  <c r="Y205" i="53"/>
  <c r="Y201" i="53"/>
  <c r="Y216" i="53"/>
  <c r="Y189" i="53"/>
  <c r="Y88" i="53"/>
  <c r="Y70" i="53"/>
  <c r="Y112" i="53"/>
  <c r="Y111" i="53"/>
  <c r="Y27" i="53"/>
  <c r="Y100" i="53"/>
  <c r="Y35" i="53"/>
  <c r="Y152" i="53"/>
  <c r="Y109" i="53"/>
  <c r="Y95" i="53"/>
  <c r="Y89" i="53"/>
  <c r="Y158" i="53"/>
  <c r="Y179" i="53"/>
  <c r="Y171" i="53"/>
  <c r="Y166" i="53"/>
  <c r="Y204" i="53"/>
  <c r="Y199" i="53"/>
  <c r="Y47" i="53"/>
  <c r="Y41" i="53"/>
  <c r="Y57" i="53"/>
  <c r="Y51" i="53"/>
  <c r="Y122" i="53"/>
  <c r="Y39" i="53"/>
  <c r="Y156" i="53"/>
  <c r="Y115" i="53"/>
  <c r="Y73" i="53"/>
  <c r="Y206" i="53"/>
  <c r="Y195" i="53"/>
  <c r="Y137" i="53"/>
  <c r="Y174" i="53"/>
  <c r="Y56" i="53"/>
  <c r="Y170" i="53"/>
  <c r="Y172" i="53"/>
  <c r="Y176" i="53"/>
  <c r="Y183" i="53"/>
  <c r="Y165" i="53"/>
  <c r="Y209" i="53"/>
  <c r="Y30" i="53"/>
  <c r="Y168" i="53"/>
  <c r="Y67" i="53"/>
  <c r="Y149" i="53"/>
  <c r="Y198" i="53"/>
  <c r="Y180" i="53"/>
  <c r="Y42" i="53"/>
  <c r="Y200" i="53"/>
  <c r="Y36" i="53"/>
  <c r="Y191" i="53"/>
  <c r="Y46" i="53"/>
  <c r="Y143" i="53"/>
  <c r="Y66" i="53"/>
  <c r="Y167" i="53"/>
  <c r="Y106" i="53"/>
  <c r="Y208" i="53"/>
  <c r="Y26" i="53"/>
  <c r="Y145" i="53"/>
  <c r="R27" i="53"/>
  <c r="V26" i="53"/>
  <c r="B26" i="53" s="1"/>
  <c r="Y50" i="53"/>
  <c r="Y71" i="53"/>
  <c r="Y219" i="53"/>
  <c r="Y44" i="53"/>
  <c r="Y131" i="53"/>
  <c r="Y54" i="53"/>
  <c r="Y159" i="53"/>
  <c r="Y96" i="53"/>
  <c r="Y211" i="53"/>
  <c r="Y104" i="53"/>
  <c r="Y94" i="53"/>
  <c r="Y186" i="53"/>
  <c r="Y78" i="53"/>
  <c r="Y58" i="53"/>
  <c r="Y163" i="53"/>
  <c r="Y52" i="53"/>
  <c r="Y147" i="53"/>
  <c r="Y62" i="53"/>
  <c r="Y132" i="53"/>
  <c r="Y90" i="53"/>
  <c r="Y215" i="53"/>
  <c r="Y32" i="53"/>
  <c r="Y74" i="53"/>
  <c r="Y221" i="53"/>
  <c r="Y220" i="53"/>
  <c r="Y68" i="53"/>
  <c r="Y133" i="53"/>
  <c r="Y162" i="53"/>
  <c r="Y60" i="53"/>
  <c r="Y203" i="53"/>
  <c r="Y76" i="53"/>
  <c r="Y207" i="53"/>
  <c r="Y185" i="53"/>
  <c r="U30" i="53"/>
  <c r="Q31" i="53"/>
  <c r="Y40" i="53"/>
  <c r="Y139" i="53"/>
  <c r="Y84" i="53"/>
  <c r="Y217" i="53"/>
  <c r="Y135" i="53"/>
  <c r="Y153" i="53"/>
  <c r="Y130" i="53"/>
  <c r="Y141" i="53"/>
  <c r="Y92" i="53"/>
  <c r="Y192" i="53"/>
  <c r="Y86" i="53"/>
  <c r="Y196" i="53"/>
  <c r="Y108" i="53"/>
  <c r="Y174" i="51"/>
  <c r="Y199" i="51"/>
  <c r="Y57" i="51"/>
  <c r="Y91" i="51"/>
  <c r="Y215" i="51"/>
  <c r="Y216" i="51"/>
  <c r="Y188" i="51"/>
  <c r="Y61" i="51"/>
  <c r="Y136" i="51"/>
  <c r="Y66" i="51"/>
  <c r="Y120" i="51"/>
  <c r="Y147" i="51"/>
  <c r="Y103" i="51"/>
  <c r="Y81" i="51"/>
  <c r="Y65" i="51"/>
  <c r="Y184" i="51"/>
  <c r="Y110" i="51"/>
  <c r="Y158" i="51"/>
  <c r="Y195" i="51"/>
  <c r="Y88" i="51"/>
  <c r="Y118" i="51"/>
  <c r="Y163" i="51"/>
  <c r="Y85" i="51"/>
  <c r="Y72" i="51"/>
  <c r="Y144" i="51"/>
  <c r="Y225" i="51"/>
  <c r="Y62" i="51"/>
  <c r="Y129" i="51"/>
  <c r="Y101" i="51"/>
  <c r="Y146" i="51"/>
  <c r="Y178" i="51"/>
  <c r="Y77" i="51"/>
  <c r="Y105" i="51"/>
  <c r="Y108" i="51"/>
  <c r="Y115" i="51"/>
  <c r="Y121" i="51"/>
  <c r="Y164" i="51"/>
  <c r="Y145" i="51"/>
  <c r="Y104" i="51"/>
  <c r="Y30" i="51"/>
  <c r="Y56" i="51"/>
  <c r="Y82" i="51"/>
  <c r="Y58" i="51"/>
  <c r="Y84" i="51"/>
  <c r="Y213" i="51"/>
  <c r="Y28" i="51"/>
  <c r="Y122" i="51"/>
  <c r="Y203" i="51"/>
  <c r="Y186" i="51"/>
  <c r="Y117" i="51"/>
  <c r="Y201" i="51"/>
  <c r="Y152" i="51"/>
  <c r="Y220" i="51"/>
  <c r="Y207" i="51"/>
  <c r="Y74" i="51"/>
  <c r="Y78" i="51"/>
  <c r="R28" i="51"/>
  <c r="V27" i="51"/>
  <c r="B27" i="51" s="1"/>
  <c r="Y198" i="51"/>
  <c r="Y197" i="51"/>
  <c r="Y109" i="51"/>
  <c r="Y73" i="51"/>
  <c r="Y116" i="51"/>
  <c r="Y114" i="51"/>
  <c r="Y204" i="51"/>
  <c r="Y100" i="51"/>
  <c r="Y90" i="51"/>
  <c r="Y75" i="51"/>
  <c r="Y123" i="51"/>
  <c r="Y133" i="51"/>
  <c r="Y38" i="51"/>
  <c r="Y229" i="51"/>
  <c r="Y151" i="51"/>
  <c r="Y182" i="51"/>
  <c r="Y160" i="51"/>
  <c r="Y226" i="51"/>
  <c r="Y113" i="51"/>
  <c r="Y222" i="51"/>
  <c r="Y208" i="51"/>
  <c r="Y218" i="51"/>
  <c r="Y119" i="51"/>
  <c r="Y98" i="51"/>
  <c r="Y131" i="51"/>
  <c r="Y162" i="51"/>
  <c r="Y166" i="51"/>
  <c r="Y219" i="51"/>
  <c r="Y127" i="51"/>
  <c r="Y89" i="51"/>
  <c r="Y200" i="51"/>
  <c r="Y68" i="51"/>
  <c r="Y172" i="51"/>
  <c r="Y93" i="51"/>
  <c r="Y139" i="51"/>
  <c r="Y196" i="51"/>
  <c r="Y107" i="51"/>
  <c r="Y176" i="51"/>
  <c r="Q27" i="51"/>
  <c r="U26" i="51"/>
  <c r="Y206" i="51"/>
  <c r="Y137" i="51"/>
  <c r="Y143" i="51"/>
  <c r="Y49" i="51"/>
  <c r="Y47" i="51"/>
  <c r="Y39" i="51"/>
  <c r="Y41" i="51"/>
  <c r="Y51" i="51"/>
  <c r="Y43" i="51"/>
  <c r="Y48" i="51"/>
  <c r="Y45" i="51"/>
  <c r="Y25" i="51"/>
  <c r="Y35" i="51"/>
  <c r="Y99" i="51"/>
  <c r="Y79" i="51"/>
  <c r="Y95" i="51"/>
  <c r="Y76" i="51"/>
  <c r="Y126" i="51"/>
  <c r="Y192" i="51"/>
  <c r="Y169" i="51"/>
  <c r="Y173" i="51"/>
  <c r="Y210" i="51"/>
  <c r="Y37" i="51"/>
  <c r="Y31" i="51"/>
  <c r="Y40" i="51"/>
  <c r="Y87" i="51"/>
  <c r="Y94" i="51"/>
  <c r="Y102" i="51"/>
  <c r="Y128" i="51"/>
  <c r="Y167" i="51"/>
  <c r="Y165" i="51"/>
  <c r="Y221" i="51"/>
  <c r="Y214" i="51"/>
  <c r="Y211" i="51"/>
  <c r="Y46" i="51"/>
  <c r="Y154" i="51"/>
  <c r="Y52" i="51"/>
  <c r="Y155" i="51"/>
  <c r="Y227" i="51"/>
  <c r="Y86" i="51"/>
  <c r="Y64" i="51"/>
  <c r="Y60" i="51"/>
  <c r="Y193" i="51"/>
  <c r="Y189" i="51"/>
  <c r="Y179" i="51"/>
  <c r="Y228" i="51"/>
  <c r="Y42" i="51"/>
  <c r="Y33" i="51"/>
  <c r="Y67" i="51"/>
  <c r="Y111" i="51"/>
  <c r="Y70" i="51"/>
  <c r="Y141" i="51"/>
  <c r="Y130" i="51"/>
  <c r="Y157" i="51"/>
  <c r="Y150" i="51"/>
  <c r="Y181" i="51"/>
  <c r="Y161" i="51"/>
  <c r="Y202" i="51"/>
  <c r="Y212" i="51"/>
  <c r="Y142" i="51"/>
  <c r="Y26" i="51"/>
  <c r="Y159" i="51"/>
  <c r="Y29" i="51"/>
  <c r="Y63" i="51"/>
  <c r="Y124" i="51"/>
  <c r="Y153" i="51"/>
  <c r="Y50" i="51"/>
  <c r="Y44" i="51"/>
  <c r="Y27" i="51"/>
  <c r="Y54" i="51"/>
  <c r="Y80" i="51"/>
  <c r="Y92" i="51"/>
  <c r="Y97" i="51"/>
  <c r="Y132" i="51"/>
  <c r="Y138" i="51"/>
  <c r="Y148" i="51"/>
  <c r="Y175" i="51"/>
  <c r="Y183" i="51"/>
  <c r="Y223" i="51"/>
  <c r="Y231" i="51"/>
  <c r="Y53" i="51"/>
  <c r="Y171" i="51"/>
  <c r="Y134" i="51"/>
  <c r="Y140" i="51"/>
  <c r="Y185" i="51"/>
  <c r="Y170" i="51"/>
  <c r="Y190" i="51"/>
  <c r="Y55" i="51"/>
  <c r="Y149" i="51"/>
  <c r="Y156" i="51"/>
  <c r="Y187" i="51"/>
  <c r="Y177" i="51"/>
  <c r="Y71" i="51"/>
  <c r="Y83" i="51"/>
  <c r="Y191" i="51"/>
  <c r="Y217" i="51"/>
  <c r="Y96" i="51"/>
  <c r="Y112" i="51"/>
  <c r="Y194" i="51"/>
  <c r="Y209" i="51"/>
  <c r="Y180" i="51"/>
  <c r="Y69" i="51"/>
  <c r="Y125" i="51"/>
  <c r="Y59" i="51"/>
  <c r="Y36" i="51"/>
  <c r="Y230" i="51"/>
  <c r="Y224" i="51"/>
  <c r="Y135" i="51"/>
  <c r="Y32" i="51"/>
  <c r="Y106" i="51"/>
  <c r="W27" i="51"/>
  <c r="S28" i="51"/>
  <c r="Y34" i="51"/>
  <c r="Y168" i="51"/>
  <c r="Y95" i="49"/>
  <c r="Y73" i="49"/>
  <c r="Y79" i="49"/>
  <c r="Y99" i="49"/>
  <c r="Y207" i="49"/>
  <c r="Y68" i="49"/>
  <c r="Y102" i="49"/>
  <c r="Y107" i="49"/>
  <c r="Y96" i="49"/>
  <c r="Y26" i="49"/>
  <c r="Y118" i="49"/>
  <c r="Y75" i="49"/>
  <c r="Y34" i="49"/>
  <c r="Y202" i="49"/>
  <c r="Y172" i="49"/>
  <c r="Y138" i="49"/>
  <c r="Y163" i="49"/>
  <c r="Y124" i="49"/>
  <c r="Y46" i="49"/>
  <c r="Y38" i="49"/>
  <c r="Y218" i="49"/>
  <c r="Y104" i="49"/>
  <c r="Y50" i="49"/>
  <c r="Y83" i="49"/>
  <c r="Y58" i="49"/>
  <c r="Y197" i="49"/>
  <c r="S28" i="49"/>
  <c r="W27" i="49"/>
  <c r="Y128" i="49"/>
  <c r="Y48" i="49"/>
  <c r="Y89" i="49"/>
  <c r="Y81" i="49"/>
  <c r="Y194" i="49"/>
  <c r="Y101" i="49"/>
  <c r="Y195" i="49"/>
  <c r="Y187" i="49"/>
  <c r="Y189" i="49"/>
  <c r="Y85" i="49"/>
  <c r="Y212" i="49"/>
  <c r="Y54" i="49"/>
  <c r="Y25" i="49"/>
  <c r="Y210" i="49"/>
  <c r="Y214" i="49"/>
  <c r="Y184" i="49"/>
  <c r="Y200" i="49"/>
  <c r="Y198" i="49"/>
  <c r="Y174" i="49"/>
  <c r="Y180" i="49"/>
  <c r="Y78" i="49"/>
  <c r="Y147" i="49"/>
  <c r="Y74" i="49"/>
  <c r="Y59" i="49"/>
  <c r="Y27" i="49"/>
  <c r="Y43" i="49"/>
  <c r="Y84" i="49"/>
  <c r="Y47" i="49"/>
  <c r="Y55" i="49"/>
  <c r="Y125" i="49"/>
  <c r="Y175" i="49"/>
  <c r="Y211" i="49"/>
  <c r="Y213" i="49"/>
  <c r="Y173" i="49"/>
  <c r="Y183" i="49"/>
  <c r="Y140" i="49"/>
  <c r="Y139" i="49"/>
  <c r="Y157" i="49"/>
  <c r="Y135" i="49"/>
  <c r="Y188" i="49"/>
  <c r="Y230" i="49"/>
  <c r="Y37" i="49"/>
  <c r="Y29" i="49"/>
  <c r="Y33" i="49"/>
  <c r="Y131" i="49"/>
  <c r="Y110" i="49"/>
  <c r="Y113" i="49"/>
  <c r="Y62" i="49"/>
  <c r="Y123" i="49"/>
  <c r="Y137" i="49"/>
  <c r="Y160" i="49"/>
  <c r="Y143" i="49"/>
  <c r="Y162" i="49"/>
  <c r="Y182" i="49"/>
  <c r="Y177" i="49"/>
  <c r="Y221" i="49"/>
  <c r="Y66" i="49"/>
  <c r="Y156" i="49"/>
  <c r="Y115" i="49"/>
  <c r="Y80" i="49"/>
  <c r="Y49" i="49"/>
  <c r="Y57" i="49"/>
  <c r="Y129" i="49"/>
  <c r="Y161" i="49"/>
  <c r="Y149" i="49"/>
  <c r="Y127" i="49"/>
  <c r="Y169" i="49"/>
  <c r="Y164" i="49"/>
  <c r="Y151" i="49"/>
  <c r="Y228" i="49"/>
  <c r="Y41" i="49"/>
  <c r="Y170" i="49"/>
  <c r="Y53" i="49"/>
  <c r="Y94" i="49"/>
  <c r="Y231" i="49"/>
  <c r="Y119" i="49"/>
  <c r="Y220" i="49"/>
  <c r="Y35" i="49"/>
  <c r="Y39" i="49"/>
  <c r="Y121" i="49"/>
  <c r="Y103" i="49"/>
  <c r="Y133" i="49"/>
  <c r="Y166" i="49"/>
  <c r="Y192" i="49"/>
  <c r="Y165" i="49"/>
  <c r="Y150" i="49"/>
  <c r="Y167" i="49"/>
  <c r="Y178" i="49"/>
  <c r="Y226" i="49"/>
  <c r="Y179" i="49"/>
  <c r="Y215" i="49"/>
  <c r="Y67" i="49"/>
  <c r="Y100" i="49"/>
  <c r="Y186" i="49"/>
  <c r="Y208" i="49"/>
  <c r="Y158" i="49"/>
  <c r="Y224" i="49"/>
  <c r="Y45" i="49"/>
  <c r="Y31" i="49"/>
  <c r="Y76" i="49"/>
  <c r="Y145" i="49"/>
  <c r="Y92" i="49"/>
  <c r="Y51" i="49"/>
  <c r="Y61" i="49"/>
  <c r="Y88" i="49"/>
  <c r="Y70" i="49"/>
  <c r="Y141" i="49"/>
  <c r="Y144" i="49"/>
  <c r="Y205" i="49"/>
  <c r="Y152" i="49"/>
  <c r="Y168" i="49"/>
  <c r="Y223" i="49"/>
  <c r="Y181" i="49"/>
  <c r="Y217" i="49"/>
  <c r="Y72" i="49"/>
  <c r="Y82" i="49"/>
  <c r="Y117" i="49"/>
  <c r="Y185" i="49"/>
  <c r="Y155" i="49"/>
  <c r="Y56" i="49"/>
  <c r="Y60" i="49"/>
  <c r="Y225" i="49"/>
  <c r="Y105" i="49"/>
  <c r="Y77" i="49"/>
  <c r="Y120" i="49"/>
  <c r="Y229" i="49"/>
  <c r="R27" i="49"/>
  <c r="V26" i="49"/>
  <c r="B26" i="49" s="1"/>
  <c r="Y114" i="49"/>
  <c r="Y142" i="49"/>
  <c r="Y122" i="49"/>
  <c r="Y86" i="49"/>
  <c r="Y52" i="49"/>
  <c r="Y93" i="49"/>
  <c r="Y206" i="49"/>
  <c r="Y116" i="49"/>
  <c r="Y191" i="49"/>
  <c r="Y130" i="49"/>
  <c r="Y176" i="49"/>
  <c r="Y71" i="49"/>
  <c r="Y136" i="49"/>
  <c r="Y146" i="49"/>
  <c r="Y44" i="49"/>
  <c r="Y90" i="49"/>
  <c r="Q27" i="49"/>
  <c r="U26" i="49"/>
  <c r="Y190" i="49"/>
  <c r="Y69" i="49"/>
  <c r="Y112" i="49"/>
  <c r="Y134" i="49"/>
  <c r="Y97" i="49"/>
  <c r="Y132" i="49"/>
  <c r="Y216" i="49"/>
  <c r="Y171" i="49"/>
  <c r="Y204" i="49"/>
  <c r="Y111" i="49"/>
  <c r="Y199" i="49"/>
  <c r="Y91" i="49"/>
  <c r="Y159" i="49"/>
  <c r="Y87" i="49"/>
  <c r="Y209" i="49"/>
  <c r="Y108" i="49"/>
  <c r="Y201" i="49"/>
  <c r="Y203" i="49"/>
  <c r="Y219" i="49"/>
  <c r="Y36" i="49"/>
  <c r="Y64" i="49"/>
  <c r="Y227" i="49"/>
  <c r="Y196" i="49"/>
  <c r="Y126" i="49"/>
  <c r="Y109" i="49"/>
  <c r="Y154" i="49"/>
  <c r="Y30" i="49"/>
  <c r="Y42" i="49"/>
  <c r="Y28" i="49"/>
  <c r="I153" i="92" l="1"/>
  <c r="M153" i="92" s="1"/>
  <c r="H153" i="92"/>
  <c r="L153" i="92" s="1"/>
  <c r="K154" i="92"/>
  <c r="G154" i="92"/>
  <c r="E155" i="92"/>
  <c r="F155" i="92" s="1"/>
  <c r="D155" i="92"/>
  <c r="A157" i="92"/>
  <c r="C156" i="92"/>
  <c r="I155" i="87"/>
  <c r="M155" i="87" s="1"/>
  <c r="H155" i="87"/>
  <c r="L155" i="87" s="1"/>
  <c r="K156" i="87"/>
  <c r="C157" i="87"/>
  <c r="F157" i="87"/>
  <c r="B158" i="87"/>
  <c r="Q37" i="73"/>
  <c r="U36" i="73"/>
  <c r="R55" i="73"/>
  <c r="V54" i="73"/>
  <c r="B54" i="73" s="1"/>
  <c r="W36" i="73"/>
  <c r="S37" i="73"/>
  <c r="AF230" i="56"/>
  <c r="AF231" i="56" s="1"/>
  <c r="AF241" i="56" s="1"/>
  <c r="Y202" i="56"/>
  <c r="Y223" i="56"/>
  <c r="Y212" i="56"/>
  <c r="Y126" i="56"/>
  <c r="Y25" i="56"/>
  <c r="Y216" i="56"/>
  <c r="Y85" i="56"/>
  <c r="Y145" i="56"/>
  <c r="Y196" i="56"/>
  <c r="Y107" i="56"/>
  <c r="Y185" i="56"/>
  <c r="Y87" i="56"/>
  <c r="Y27" i="56"/>
  <c r="Y200" i="56"/>
  <c r="Y90" i="56"/>
  <c r="Y100" i="56"/>
  <c r="Y170" i="56"/>
  <c r="Y51" i="56"/>
  <c r="Y214" i="56"/>
  <c r="Y206" i="56"/>
  <c r="Y208" i="56"/>
  <c r="Y69" i="56"/>
  <c r="Y119" i="56"/>
  <c r="Y205" i="56"/>
  <c r="Y31" i="56"/>
  <c r="Y210" i="56"/>
  <c r="Y175" i="56"/>
  <c r="Y139" i="56"/>
  <c r="Y52" i="56"/>
  <c r="Y237" i="56"/>
  <c r="Y186" i="56"/>
  <c r="Y135" i="56"/>
  <c r="Y232" i="56"/>
  <c r="Y194" i="56"/>
  <c r="Y121" i="56"/>
  <c r="Y57" i="56"/>
  <c r="Y147" i="56"/>
  <c r="Y225" i="56"/>
  <c r="Y219" i="56"/>
  <c r="Y171" i="56"/>
  <c r="Y83" i="56"/>
  <c r="Y48" i="56"/>
  <c r="Y221" i="56"/>
  <c r="Y35" i="56"/>
  <c r="Y235" i="56"/>
  <c r="Y173" i="56"/>
  <c r="Y229" i="56"/>
  <c r="Y209" i="56"/>
  <c r="Y79" i="56"/>
  <c r="Y211" i="56"/>
  <c r="Y149" i="56"/>
  <c r="Y111" i="56"/>
  <c r="Y187" i="56"/>
  <c r="Y137" i="56"/>
  <c r="Y110" i="56"/>
  <c r="Y49" i="56"/>
  <c r="Y181" i="56"/>
  <c r="Y217" i="56"/>
  <c r="Y91" i="56"/>
  <c r="Y193" i="56"/>
  <c r="Y227" i="56"/>
  <c r="Y73" i="56"/>
  <c r="Y63" i="56"/>
  <c r="Y67" i="56"/>
  <c r="Y136" i="56"/>
  <c r="Y116" i="56"/>
  <c r="Y41" i="56"/>
  <c r="Y141" i="56"/>
  <c r="Y188" i="56"/>
  <c r="Y152" i="56"/>
  <c r="Y127" i="56"/>
  <c r="Y33" i="56"/>
  <c r="Y44" i="56"/>
  <c r="Y93" i="56"/>
  <c r="Y192" i="56"/>
  <c r="Y218" i="56"/>
  <c r="Y179" i="56"/>
  <c r="Y112" i="56"/>
  <c r="Y183" i="56"/>
  <c r="Y118" i="56"/>
  <c r="Y114" i="56"/>
  <c r="Y102" i="56"/>
  <c r="Y47" i="56"/>
  <c r="Y133" i="56"/>
  <c r="Y222" i="56"/>
  <c r="Y198" i="56"/>
  <c r="Y96" i="56"/>
  <c r="Y70" i="56"/>
  <c r="Y177" i="56"/>
  <c r="Y215" i="56"/>
  <c r="Y220" i="56"/>
  <c r="Y132" i="56"/>
  <c r="V28" i="59"/>
  <c r="B28" i="59" s="1"/>
  <c r="R29" i="59"/>
  <c r="Q28" i="59"/>
  <c r="U27" i="59"/>
  <c r="S28" i="59"/>
  <c r="W27" i="59"/>
  <c r="Q29" i="58"/>
  <c r="U28" i="58"/>
  <c r="V28" i="58"/>
  <c r="B28" i="58" s="1"/>
  <c r="R29" i="58"/>
  <c r="W28" i="58"/>
  <c r="S29" i="58"/>
  <c r="Q30" i="57"/>
  <c r="U29" i="57"/>
  <c r="R28" i="57"/>
  <c r="V27" i="57"/>
  <c r="B27" i="57" s="1"/>
  <c r="S28" i="57"/>
  <c r="W27" i="57"/>
  <c r="V29" i="56"/>
  <c r="B29" i="56" s="1"/>
  <c r="R30" i="56"/>
  <c r="S29" i="56"/>
  <c r="W28" i="56"/>
  <c r="U27" i="56"/>
  <c r="Q28" i="56"/>
  <c r="Q32" i="53"/>
  <c r="U31" i="53"/>
  <c r="R28" i="53"/>
  <c r="V27" i="53"/>
  <c r="B27" i="53" s="1"/>
  <c r="W28" i="53"/>
  <c r="S29" i="53"/>
  <c r="Q28" i="51"/>
  <c r="U27" i="51"/>
  <c r="W28" i="51"/>
  <c r="S29" i="51"/>
  <c r="V28" i="51"/>
  <c r="B28" i="51" s="1"/>
  <c r="R29" i="51"/>
  <c r="Q28" i="49"/>
  <c r="U27" i="49"/>
  <c r="V27" i="49"/>
  <c r="B27" i="49" s="1"/>
  <c r="R28" i="49"/>
  <c r="S29" i="49"/>
  <c r="W28" i="49"/>
  <c r="E156" i="92" l="1"/>
  <c r="F156" i="92" s="1"/>
  <c r="D156" i="92"/>
  <c r="A158" i="92"/>
  <c r="C157" i="92"/>
  <c r="K155" i="92"/>
  <c r="G155" i="92"/>
  <c r="I154" i="92"/>
  <c r="M154" i="92" s="1"/>
  <c r="H154" i="92"/>
  <c r="L154" i="92" s="1"/>
  <c r="B159" i="87"/>
  <c r="F158" i="87"/>
  <c r="C158" i="87"/>
  <c r="K157" i="87"/>
  <c r="I156" i="87"/>
  <c r="M156" i="87" s="1"/>
  <c r="H156" i="87"/>
  <c r="L156" i="87" s="1"/>
  <c r="R56" i="73"/>
  <c r="V55" i="73"/>
  <c r="B55" i="73" s="1"/>
  <c r="U37" i="73"/>
  <c r="Q38" i="73"/>
  <c r="W37" i="73"/>
  <c r="S38" i="73"/>
  <c r="Q29" i="59"/>
  <c r="U28" i="59"/>
  <c r="R30" i="59"/>
  <c r="V29" i="59"/>
  <c r="B29" i="59" s="1"/>
  <c r="S29" i="59"/>
  <c r="W28" i="59"/>
  <c r="S30" i="58"/>
  <c r="W29" i="58"/>
  <c r="R30" i="58"/>
  <c r="V29" i="58"/>
  <c r="B29" i="58" s="1"/>
  <c r="Q30" i="58"/>
  <c r="U29" i="58"/>
  <c r="V28" i="57"/>
  <c r="B28" i="57" s="1"/>
  <c r="R29" i="57"/>
  <c r="S29" i="57"/>
  <c r="W28" i="57"/>
  <c r="Q31" i="57"/>
  <c r="U30" i="57"/>
  <c r="Q29" i="56"/>
  <c r="U28" i="56"/>
  <c r="V30" i="56"/>
  <c r="B30" i="56" s="1"/>
  <c r="R31" i="56"/>
  <c r="S30" i="56"/>
  <c r="W29" i="56"/>
  <c r="R29" i="53"/>
  <c r="V28" i="53"/>
  <c r="B28" i="53" s="1"/>
  <c r="S30" i="53"/>
  <c r="W29" i="53"/>
  <c r="U32" i="53"/>
  <c r="Q33" i="53"/>
  <c r="R30" i="51"/>
  <c r="V29" i="51"/>
  <c r="B29" i="51" s="1"/>
  <c r="W29" i="51"/>
  <c r="S30" i="51"/>
  <c r="U28" i="51"/>
  <c r="Q29" i="51"/>
  <c r="W29" i="49"/>
  <c r="S30" i="49"/>
  <c r="R29" i="49"/>
  <c r="V28" i="49"/>
  <c r="B28" i="49" s="1"/>
  <c r="Q29" i="49"/>
  <c r="U28" i="49"/>
  <c r="E157" i="92" l="1"/>
  <c r="F157" i="92" s="1"/>
  <c r="D157" i="92"/>
  <c r="C158" i="92"/>
  <c r="A159" i="92"/>
  <c r="I155" i="92"/>
  <c r="M155" i="92" s="1"/>
  <c r="H155" i="92"/>
  <c r="L155" i="92" s="1"/>
  <c r="K156" i="92"/>
  <c r="G156" i="92"/>
  <c r="K158" i="87"/>
  <c r="I157" i="87"/>
  <c r="M157" i="87" s="1"/>
  <c r="H157" i="87"/>
  <c r="L157" i="87" s="1"/>
  <c r="B160" i="87"/>
  <c r="C159" i="87"/>
  <c r="F159" i="87"/>
  <c r="R57" i="73"/>
  <c r="V56" i="73"/>
  <c r="B56" i="73" s="1"/>
  <c r="W38" i="73"/>
  <c r="S39" i="73"/>
  <c r="Q39" i="73"/>
  <c r="U38" i="73"/>
  <c r="V30" i="59"/>
  <c r="B30" i="59" s="1"/>
  <c r="R31" i="59"/>
  <c r="S30" i="59"/>
  <c r="W29" i="59"/>
  <c r="Q30" i="59"/>
  <c r="U29" i="59"/>
  <c r="Q31" i="58"/>
  <c r="U30" i="58"/>
  <c r="V30" i="58"/>
  <c r="B30" i="58" s="1"/>
  <c r="R31" i="58"/>
  <c r="W30" i="58"/>
  <c r="S31" i="58"/>
  <c r="R30" i="57"/>
  <c r="V29" i="57"/>
  <c r="B29" i="57" s="1"/>
  <c r="Q32" i="57"/>
  <c r="U31" i="57"/>
  <c r="S30" i="57"/>
  <c r="W29" i="57"/>
  <c r="W30" i="56"/>
  <c r="S31" i="56"/>
  <c r="R32" i="56"/>
  <c r="V31" i="56"/>
  <c r="B31" i="56" s="1"/>
  <c r="U29" i="56"/>
  <c r="Q30" i="56"/>
  <c r="R30" i="53"/>
  <c r="V29" i="53"/>
  <c r="B29" i="53" s="1"/>
  <c r="W30" i="53"/>
  <c r="S31" i="53"/>
  <c r="Q34" i="53"/>
  <c r="U33" i="53"/>
  <c r="S31" i="51"/>
  <c r="W30" i="51"/>
  <c r="Q30" i="51"/>
  <c r="U29" i="51"/>
  <c r="R31" i="51"/>
  <c r="V30" i="51"/>
  <c r="B30" i="51" s="1"/>
  <c r="Q30" i="49"/>
  <c r="U29" i="49"/>
  <c r="S31" i="49"/>
  <c r="W30" i="49"/>
  <c r="V29" i="49"/>
  <c r="B29" i="49" s="1"/>
  <c r="R30" i="49"/>
  <c r="A160" i="92" l="1"/>
  <c r="C159" i="92"/>
  <c r="I156" i="92"/>
  <c r="M156" i="92" s="1"/>
  <c r="H156" i="92"/>
  <c r="L156" i="92" s="1"/>
  <c r="E158" i="92"/>
  <c r="F158" i="92" s="1"/>
  <c r="D158" i="92"/>
  <c r="K157" i="92"/>
  <c r="G157" i="92"/>
  <c r="B161" i="87"/>
  <c r="F160" i="87"/>
  <c r="C160" i="87"/>
  <c r="K159" i="87"/>
  <c r="H158" i="87"/>
  <c r="L158" i="87" s="1"/>
  <c r="I158" i="87"/>
  <c r="M158" i="87" s="1"/>
  <c r="R58" i="73"/>
  <c r="V57" i="73"/>
  <c r="B57" i="73" s="1"/>
  <c r="U39" i="73"/>
  <c r="Q40" i="73"/>
  <c r="W39" i="73"/>
  <c r="S40" i="73"/>
  <c r="Q31" i="59"/>
  <c r="U30" i="59"/>
  <c r="S31" i="59"/>
  <c r="W30" i="59"/>
  <c r="R32" i="59"/>
  <c r="V31" i="59"/>
  <c r="B31" i="59" s="1"/>
  <c r="R32" i="58"/>
  <c r="V31" i="58"/>
  <c r="B31" i="58" s="1"/>
  <c r="S32" i="58"/>
  <c r="W31" i="58"/>
  <c r="Q32" i="58"/>
  <c r="U31" i="58"/>
  <c r="S31" i="57"/>
  <c r="W30" i="57"/>
  <c r="V30" i="57"/>
  <c r="B30" i="57" s="1"/>
  <c r="R31" i="57"/>
  <c r="U32" i="57"/>
  <c r="Q33" i="57"/>
  <c r="Q31" i="56"/>
  <c r="U30" i="56"/>
  <c r="V32" i="56"/>
  <c r="B32" i="56" s="1"/>
  <c r="R33" i="56"/>
  <c r="S32" i="56"/>
  <c r="W31" i="56"/>
  <c r="R31" i="53"/>
  <c r="V30" i="53"/>
  <c r="B30" i="53" s="1"/>
  <c r="U34" i="53"/>
  <c r="Q35" i="53"/>
  <c r="S32" i="53"/>
  <c r="W31" i="53"/>
  <c r="R32" i="51"/>
  <c r="V31" i="51"/>
  <c r="B31" i="51" s="1"/>
  <c r="U30" i="51"/>
  <c r="Q31" i="51"/>
  <c r="W31" i="51"/>
  <c r="S32" i="51"/>
  <c r="R31" i="49"/>
  <c r="V30" i="49"/>
  <c r="B30" i="49" s="1"/>
  <c r="Q31" i="49"/>
  <c r="U30" i="49"/>
  <c r="S32" i="49"/>
  <c r="W31" i="49"/>
  <c r="H157" i="92" l="1"/>
  <c r="L157" i="92" s="1"/>
  <c r="I157" i="92"/>
  <c r="M157" i="92" s="1"/>
  <c r="E159" i="92"/>
  <c r="F159" i="92" s="1"/>
  <c r="D159" i="92"/>
  <c r="G158" i="92"/>
  <c r="K158" i="92"/>
  <c r="C160" i="92"/>
  <c r="A161" i="92"/>
  <c r="I159" i="87"/>
  <c r="M159" i="87" s="1"/>
  <c r="H159" i="87"/>
  <c r="L159" i="87" s="1"/>
  <c r="F161" i="87"/>
  <c r="C161" i="87"/>
  <c r="B162" i="87"/>
  <c r="K160" i="87"/>
  <c r="R59" i="73"/>
  <c r="V58" i="73"/>
  <c r="B58" i="73" s="1"/>
  <c r="W40" i="73"/>
  <c r="S41" i="73"/>
  <c r="U40" i="73"/>
  <c r="Q41" i="73"/>
  <c r="Q32" i="59"/>
  <c r="U31" i="59"/>
  <c r="S32" i="59"/>
  <c r="W31" i="59"/>
  <c r="V32" i="59"/>
  <c r="B32" i="59" s="1"/>
  <c r="R33" i="59"/>
  <c r="Q33" i="58"/>
  <c r="U32" i="58"/>
  <c r="W32" i="58"/>
  <c r="S33" i="58"/>
  <c r="V32" i="58"/>
  <c r="B32" i="58" s="1"/>
  <c r="R33" i="58"/>
  <c r="Q34" i="57"/>
  <c r="U33" i="57"/>
  <c r="R32" i="57"/>
  <c r="V31" i="57"/>
  <c r="B31" i="57" s="1"/>
  <c r="S32" i="57"/>
  <c r="W31" i="57"/>
  <c r="S33" i="56"/>
  <c r="W32" i="56"/>
  <c r="V33" i="56"/>
  <c r="B33" i="56" s="1"/>
  <c r="R34" i="56"/>
  <c r="U31" i="56"/>
  <c r="Q32" i="56"/>
  <c r="Q36" i="53"/>
  <c r="U35" i="53"/>
  <c r="R32" i="53"/>
  <c r="V31" i="53"/>
  <c r="B31" i="53" s="1"/>
  <c r="W32" i="53"/>
  <c r="S33" i="53"/>
  <c r="Q32" i="51"/>
  <c r="U31" i="51"/>
  <c r="W32" i="51"/>
  <c r="S33" i="51"/>
  <c r="V32" i="51"/>
  <c r="B32" i="51" s="1"/>
  <c r="R33" i="51"/>
  <c r="S33" i="49"/>
  <c r="W32" i="49"/>
  <c r="Q32" i="49"/>
  <c r="U31" i="49"/>
  <c r="V31" i="49"/>
  <c r="B31" i="49" s="1"/>
  <c r="R32" i="49"/>
  <c r="E160" i="92" l="1"/>
  <c r="F160" i="92" s="1"/>
  <c r="D160" i="92"/>
  <c r="G159" i="92"/>
  <c r="K159" i="92"/>
  <c r="A162" i="92"/>
  <c r="C161" i="92"/>
  <c r="I158" i="92"/>
  <c r="M158" i="92" s="1"/>
  <c r="H158" i="92"/>
  <c r="L158" i="92" s="1"/>
  <c r="H160" i="87"/>
  <c r="L160" i="87" s="1"/>
  <c r="I160" i="87"/>
  <c r="M160" i="87" s="1"/>
  <c r="K161" i="87"/>
  <c r="C162" i="87"/>
  <c r="F162" i="87"/>
  <c r="B163" i="87"/>
  <c r="R60" i="73"/>
  <c r="V59" i="73"/>
  <c r="B59" i="73" s="1"/>
  <c r="U41" i="73"/>
  <c r="Q42" i="73"/>
  <c r="W41" i="73"/>
  <c r="S42" i="73"/>
  <c r="S33" i="59"/>
  <c r="W32" i="59"/>
  <c r="Q33" i="59"/>
  <c r="U32" i="59"/>
  <c r="R34" i="59"/>
  <c r="V33" i="59"/>
  <c r="B33" i="59" s="1"/>
  <c r="S34" i="58"/>
  <c r="W33" i="58"/>
  <c r="R34" i="58"/>
  <c r="V33" i="58"/>
  <c r="B33" i="58" s="1"/>
  <c r="Q34" i="58"/>
  <c r="U33" i="58"/>
  <c r="S33" i="57"/>
  <c r="W32" i="57"/>
  <c r="V32" i="57"/>
  <c r="B32" i="57" s="1"/>
  <c r="R33" i="57"/>
  <c r="U34" i="57"/>
  <c r="Q35" i="57"/>
  <c r="Q33" i="56"/>
  <c r="U32" i="56"/>
  <c r="S34" i="56"/>
  <c r="W33" i="56"/>
  <c r="V34" i="56"/>
  <c r="B34" i="56" s="1"/>
  <c r="R35" i="56"/>
  <c r="R33" i="53"/>
  <c r="V32" i="53"/>
  <c r="B32" i="53" s="1"/>
  <c r="S34" i="53"/>
  <c r="W33" i="53"/>
  <c r="U36" i="53"/>
  <c r="Q37" i="53"/>
  <c r="U32" i="51"/>
  <c r="Q33" i="51"/>
  <c r="R34" i="51"/>
  <c r="V33" i="51"/>
  <c r="B33" i="51" s="1"/>
  <c r="W33" i="51"/>
  <c r="S34" i="51"/>
  <c r="R33" i="49"/>
  <c r="V32" i="49"/>
  <c r="B32" i="49" s="1"/>
  <c r="Q33" i="49"/>
  <c r="U32" i="49"/>
  <c r="W33" i="49"/>
  <c r="S34" i="49"/>
  <c r="C162" i="92" l="1"/>
  <c r="A163" i="92"/>
  <c r="I159" i="92"/>
  <c r="M159" i="92" s="1"/>
  <c r="H159" i="92"/>
  <c r="L159" i="92" s="1"/>
  <c r="E161" i="92"/>
  <c r="F161" i="92" s="1"/>
  <c r="D161" i="92"/>
  <c r="K160" i="92"/>
  <c r="G160" i="92"/>
  <c r="K162" i="87"/>
  <c r="I161" i="87"/>
  <c r="M161" i="87" s="1"/>
  <c r="H161" i="87"/>
  <c r="L161" i="87" s="1"/>
  <c r="B164" i="87"/>
  <c r="F163" i="87"/>
  <c r="C163" i="87"/>
  <c r="R61" i="73"/>
  <c r="V60" i="73"/>
  <c r="B60" i="73" s="1"/>
  <c r="W42" i="73"/>
  <c r="S43" i="73"/>
  <c r="U42" i="73"/>
  <c r="Q43" i="73"/>
  <c r="Q34" i="59"/>
  <c r="U33" i="59"/>
  <c r="S34" i="59"/>
  <c r="W33" i="59"/>
  <c r="V34" i="59"/>
  <c r="B34" i="59" s="1"/>
  <c r="R35" i="59"/>
  <c r="V34" i="58"/>
  <c r="B34" i="58" s="1"/>
  <c r="R35" i="58"/>
  <c r="W34" i="58"/>
  <c r="S35" i="58"/>
  <c r="Q35" i="58"/>
  <c r="U34" i="58"/>
  <c r="Q36" i="57"/>
  <c r="U35" i="57"/>
  <c r="R34" i="57"/>
  <c r="V33" i="57"/>
  <c r="B33" i="57" s="1"/>
  <c r="S34" i="57"/>
  <c r="W33" i="57"/>
  <c r="U33" i="56"/>
  <c r="Q34" i="56"/>
  <c r="R36" i="56"/>
  <c r="V35" i="56"/>
  <c r="B35" i="56" s="1"/>
  <c r="W34" i="56"/>
  <c r="S35" i="56"/>
  <c r="Q38" i="53"/>
  <c r="U37" i="53"/>
  <c r="W34" i="53"/>
  <c r="S35" i="53"/>
  <c r="R34" i="53"/>
  <c r="V33" i="53"/>
  <c r="B33" i="53" s="1"/>
  <c r="Q34" i="51"/>
  <c r="U33" i="51"/>
  <c r="W34" i="51"/>
  <c r="S35" i="51"/>
  <c r="R35" i="51"/>
  <c r="V34" i="51"/>
  <c r="B34" i="51" s="1"/>
  <c r="S35" i="49"/>
  <c r="W34" i="49"/>
  <c r="Q34" i="49"/>
  <c r="U33" i="49"/>
  <c r="V33" i="49"/>
  <c r="B33" i="49" s="1"/>
  <c r="R34" i="49"/>
  <c r="I160" i="92" l="1"/>
  <c r="M160" i="92" s="1"/>
  <c r="H160" i="92"/>
  <c r="L160" i="92" s="1"/>
  <c r="G161" i="92"/>
  <c r="K161" i="92"/>
  <c r="A164" i="92"/>
  <c r="C163" i="92"/>
  <c r="E162" i="92"/>
  <c r="F162" i="92" s="1"/>
  <c r="D162" i="92"/>
  <c r="K163" i="87"/>
  <c r="F164" i="87"/>
  <c r="B165" i="87"/>
  <c r="C164" i="87"/>
  <c r="I162" i="87"/>
  <c r="M162" i="87" s="1"/>
  <c r="H162" i="87"/>
  <c r="L162" i="87" s="1"/>
  <c r="R62" i="73"/>
  <c r="V61" i="73"/>
  <c r="B61" i="73" s="1"/>
  <c r="Q44" i="73"/>
  <c r="U43" i="73"/>
  <c r="W43" i="73"/>
  <c r="S44" i="73"/>
  <c r="S35" i="59"/>
  <c r="W34" i="59"/>
  <c r="R36" i="59"/>
  <c r="V35" i="59"/>
  <c r="B35" i="59" s="1"/>
  <c r="Q35" i="59"/>
  <c r="U34" i="59"/>
  <c r="S36" i="58"/>
  <c r="W35" i="58"/>
  <c r="R36" i="58"/>
  <c r="V35" i="58"/>
  <c r="B35" i="58" s="1"/>
  <c r="Q36" i="58"/>
  <c r="U35" i="58"/>
  <c r="S35" i="57"/>
  <c r="W34" i="57"/>
  <c r="Q37" i="57"/>
  <c r="U36" i="57"/>
  <c r="V34" i="57"/>
  <c r="B34" i="57" s="1"/>
  <c r="R35" i="57"/>
  <c r="S36" i="56"/>
  <c r="W35" i="56"/>
  <c r="V36" i="56"/>
  <c r="B36" i="56" s="1"/>
  <c r="R37" i="56"/>
  <c r="Q35" i="56"/>
  <c r="U34" i="56"/>
  <c r="R35" i="53"/>
  <c r="V34" i="53"/>
  <c r="B34" i="53" s="1"/>
  <c r="S36" i="53"/>
  <c r="W35" i="53"/>
  <c r="U38" i="53"/>
  <c r="Q39" i="53"/>
  <c r="U34" i="51"/>
  <c r="Q35" i="51"/>
  <c r="R36" i="51"/>
  <c r="V35" i="51"/>
  <c r="B35" i="51" s="1"/>
  <c r="W35" i="51"/>
  <c r="S36" i="51"/>
  <c r="R35" i="49"/>
  <c r="V34" i="49"/>
  <c r="B34" i="49" s="1"/>
  <c r="Q35" i="49"/>
  <c r="U34" i="49"/>
  <c r="S36" i="49"/>
  <c r="W35" i="49"/>
  <c r="C164" i="92" l="1"/>
  <c r="A165" i="92"/>
  <c r="I161" i="92"/>
  <c r="M161" i="92" s="1"/>
  <c r="H161" i="92"/>
  <c r="L161" i="92" s="1"/>
  <c r="K162" i="92"/>
  <c r="G162" i="92"/>
  <c r="E163" i="92"/>
  <c r="F163" i="92" s="1"/>
  <c r="D163" i="92"/>
  <c r="F165" i="87"/>
  <c r="B166" i="87"/>
  <c r="C165" i="87"/>
  <c r="K164" i="87"/>
  <c r="I163" i="87"/>
  <c r="M163" i="87" s="1"/>
  <c r="H163" i="87"/>
  <c r="L163" i="87" s="1"/>
  <c r="U44" i="73"/>
  <c r="Q45" i="73"/>
  <c r="R63" i="73"/>
  <c r="V62" i="73"/>
  <c r="B62" i="73" s="1"/>
  <c r="S45" i="73"/>
  <c r="W44" i="73"/>
  <c r="Q36" i="59"/>
  <c r="U35" i="59"/>
  <c r="V36" i="59"/>
  <c r="B36" i="59" s="1"/>
  <c r="R37" i="59"/>
  <c r="S36" i="59"/>
  <c r="W35" i="59"/>
  <c r="U36" i="58"/>
  <c r="Q37" i="58"/>
  <c r="R37" i="58"/>
  <c r="V36" i="58"/>
  <c r="B36" i="58" s="1"/>
  <c r="S37" i="58"/>
  <c r="W36" i="58"/>
  <c r="Q38" i="57"/>
  <c r="U37" i="57"/>
  <c r="R36" i="57"/>
  <c r="V35" i="57"/>
  <c r="B35" i="57" s="1"/>
  <c r="S36" i="57"/>
  <c r="W35" i="57"/>
  <c r="W36" i="56"/>
  <c r="S37" i="56"/>
  <c r="Q36" i="56"/>
  <c r="U35" i="56"/>
  <c r="R38" i="56"/>
  <c r="V37" i="56"/>
  <c r="B37" i="56" s="1"/>
  <c r="W36" i="53"/>
  <c r="S37" i="53"/>
  <c r="Q40" i="53"/>
  <c r="U39" i="53"/>
  <c r="R36" i="53"/>
  <c r="V35" i="53"/>
  <c r="B35" i="53" s="1"/>
  <c r="S37" i="51"/>
  <c r="W36" i="51"/>
  <c r="Q36" i="51"/>
  <c r="U35" i="51"/>
  <c r="V36" i="51"/>
  <c r="B36" i="51" s="1"/>
  <c r="R37" i="51"/>
  <c r="S37" i="49"/>
  <c r="W36" i="49"/>
  <c r="Q36" i="49"/>
  <c r="U35" i="49"/>
  <c r="V35" i="49"/>
  <c r="B35" i="49" s="1"/>
  <c r="R36" i="49"/>
  <c r="G163" i="92" l="1"/>
  <c r="K163" i="92"/>
  <c r="I162" i="92"/>
  <c r="M162" i="92" s="1"/>
  <c r="H162" i="92"/>
  <c r="L162" i="92" s="1"/>
  <c r="A166" i="92"/>
  <c r="C165" i="92"/>
  <c r="E164" i="92"/>
  <c r="F164" i="92" s="1"/>
  <c r="D164" i="92"/>
  <c r="I164" i="87"/>
  <c r="M164" i="87" s="1"/>
  <c r="H164" i="87"/>
  <c r="L164" i="87" s="1"/>
  <c r="B167" i="87"/>
  <c r="F166" i="87"/>
  <c r="C166" i="87"/>
  <c r="K165" i="87"/>
  <c r="U45" i="73"/>
  <c r="Q46" i="73"/>
  <c r="W45" i="73"/>
  <c r="S46" i="73"/>
  <c r="R64" i="73"/>
  <c r="V63" i="73"/>
  <c r="B63" i="73" s="1"/>
  <c r="S37" i="59"/>
  <c r="W36" i="59"/>
  <c r="R38" i="59"/>
  <c r="V37" i="59"/>
  <c r="B37" i="59" s="1"/>
  <c r="Q37" i="59"/>
  <c r="U36" i="59"/>
  <c r="S38" i="58"/>
  <c r="W37" i="58"/>
  <c r="Q38" i="58"/>
  <c r="U37" i="58"/>
  <c r="R38" i="58"/>
  <c r="V37" i="58"/>
  <c r="B37" i="58" s="1"/>
  <c r="S37" i="57"/>
  <c r="W36" i="57"/>
  <c r="R37" i="57"/>
  <c r="V36" i="57"/>
  <c r="B36" i="57" s="1"/>
  <c r="Q39" i="57"/>
  <c r="U38" i="57"/>
  <c r="S38" i="56"/>
  <c r="W37" i="56"/>
  <c r="V38" i="56"/>
  <c r="B38" i="56" s="1"/>
  <c r="R39" i="56"/>
  <c r="Q37" i="56"/>
  <c r="U36" i="56"/>
  <c r="R37" i="53"/>
  <c r="V36" i="53"/>
  <c r="B36" i="53" s="1"/>
  <c r="S38" i="53"/>
  <c r="W37" i="53"/>
  <c r="U40" i="53"/>
  <c r="Q41" i="53"/>
  <c r="U36" i="51"/>
  <c r="Q37" i="51"/>
  <c r="R38" i="51"/>
  <c r="V37" i="51"/>
  <c r="B37" i="51" s="1"/>
  <c r="W37" i="51"/>
  <c r="S38" i="51"/>
  <c r="R37" i="49"/>
  <c r="V36" i="49"/>
  <c r="B36" i="49" s="1"/>
  <c r="Q37" i="49"/>
  <c r="U36" i="49"/>
  <c r="W37" i="49"/>
  <c r="S38" i="49"/>
  <c r="C166" i="92" l="1"/>
  <c r="A167" i="92"/>
  <c r="K164" i="92"/>
  <c r="G164" i="92"/>
  <c r="E165" i="92"/>
  <c r="F165" i="92" s="1"/>
  <c r="D165" i="92"/>
  <c r="I163" i="92"/>
  <c r="M163" i="92" s="1"/>
  <c r="H163" i="92"/>
  <c r="L163" i="92" s="1"/>
  <c r="I165" i="87"/>
  <c r="M165" i="87" s="1"/>
  <c r="H165" i="87"/>
  <c r="L165" i="87" s="1"/>
  <c r="F167" i="87"/>
  <c r="B168" i="87"/>
  <c r="C167" i="87"/>
  <c r="K166" i="87"/>
  <c r="R65" i="73"/>
  <c r="V64" i="73"/>
  <c r="B64" i="73" s="1"/>
  <c r="S47" i="73"/>
  <c r="W46" i="73"/>
  <c r="U46" i="73"/>
  <c r="Q47" i="73"/>
  <c r="V38" i="59"/>
  <c r="B38" i="59" s="1"/>
  <c r="R39" i="59"/>
  <c r="U37" i="59"/>
  <c r="Q38" i="59"/>
  <c r="W37" i="59"/>
  <c r="S38" i="59"/>
  <c r="R39" i="58"/>
  <c r="V38" i="58"/>
  <c r="B38" i="58" s="1"/>
  <c r="Q39" i="58"/>
  <c r="U38" i="58"/>
  <c r="W38" i="58"/>
  <c r="S39" i="58"/>
  <c r="Q40" i="57"/>
  <c r="U39" i="57"/>
  <c r="R38" i="57"/>
  <c r="V37" i="57"/>
  <c r="B37" i="57" s="1"/>
  <c r="S38" i="57"/>
  <c r="W37" i="57"/>
  <c r="Q38" i="56"/>
  <c r="U37" i="56"/>
  <c r="R40" i="56"/>
  <c r="V39" i="56"/>
  <c r="B39" i="56" s="1"/>
  <c r="S39" i="56"/>
  <c r="W38" i="56"/>
  <c r="W38" i="53"/>
  <c r="S39" i="53"/>
  <c r="Q42" i="53"/>
  <c r="U41" i="53"/>
  <c r="R38" i="53"/>
  <c r="V37" i="53"/>
  <c r="B37" i="53" s="1"/>
  <c r="R39" i="51"/>
  <c r="V38" i="51"/>
  <c r="B38" i="51" s="1"/>
  <c r="W38" i="51"/>
  <c r="S39" i="51"/>
  <c r="Q38" i="51"/>
  <c r="U37" i="51"/>
  <c r="S39" i="49"/>
  <c r="W38" i="49"/>
  <c r="Q38" i="49"/>
  <c r="U37" i="49"/>
  <c r="V37" i="49"/>
  <c r="B37" i="49" s="1"/>
  <c r="R38" i="49"/>
  <c r="I164" i="92" l="1"/>
  <c r="M164" i="92" s="1"/>
  <c r="H164" i="92"/>
  <c r="L164" i="92" s="1"/>
  <c r="A168" i="92"/>
  <c r="C167" i="92"/>
  <c r="G165" i="92"/>
  <c r="K165" i="92"/>
  <c r="E166" i="92"/>
  <c r="F166" i="92" s="1"/>
  <c r="D166" i="92"/>
  <c r="H166" i="87"/>
  <c r="L166" i="87" s="1"/>
  <c r="I166" i="87"/>
  <c r="M166" i="87" s="1"/>
  <c r="B169" i="87"/>
  <c r="F168" i="87"/>
  <c r="C168" i="87"/>
  <c r="K167" i="87"/>
  <c r="R66" i="73"/>
  <c r="V65" i="73"/>
  <c r="B65" i="73" s="1"/>
  <c r="U47" i="73"/>
  <c r="Q48" i="73"/>
  <c r="W47" i="73"/>
  <c r="S48" i="73"/>
  <c r="W38" i="59"/>
  <c r="S39" i="59"/>
  <c r="Q39" i="59"/>
  <c r="U38" i="59"/>
  <c r="R40" i="59"/>
  <c r="V39" i="59"/>
  <c r="B39" i="59" s="1"/>
  <c r="S40" i="58"/>
  <c r="W39" i="58"/>
  <c r="Q40" i="58"/>
  <c r="U39" i="58"/>
  <c r="R40" i="58"/>
  <c r="V39" i="58"/>
  <c r="B39" i="58" s="1"/>
  <c r="R39" i="57"/>
  <c r="V38" i="57"/>
  <c r="B38" i="57" s="1"/>
  <c r="S39" i="57"/>
  <c r="W38" i="57"/>
  <c r="U40" i="57"/>
  <c r="Q41" i="57"/>
  <c r="Q39" i="56"/>
  <c r="U38" i="56"/>
  <c r="S40" i="56"/>
  <c r="W39" i="56"/>
  <c r="V40" i="56"/>
  <c r="B40" i="56" s="1"/>
  <c r="R41" i="56"/>
  <c r="R39" i="53"/>
  <c r="V38" i="53"/>
  <c r="B38" i="53" s="1"/>
  <c r="S40" i="53"/>
  <c r="W39" i="53"/>
  <c r="U42" i="53"/>
  <c r="Q43" i="53"/>
  <c r="U38" i="51"/>
  <c r="Q39" i="51"/>
  <c r="W39" i="51"/>
  <c r="S40" i="51"/>
  <c r="R40" i="51"/>
  <c r="V39" i="51"/>
  <c r="B39" i="51" s="1"/>
  <c r="Q39" i="49"/>
  <c r="U38" i="49"/>
  <c r="R39" i="49"/>
  <c r="V38" i="49"/>
  <c r="B38" i="49" s="1"/>
  <c r="S40" i="49"/>
  <c r="W39" i="49"/>
  <c r="I165" i="92" l="1"/>
  <c r="M165" i="92" s="1"/>
  <c r="H165" i="92"/>
  <c r="L165" i="92" s="1"/>
  <c r="K166" i="92"/>
  <c r="G166" i="92"/>
  <c r="C168" i="92"/>
  <c r="A169" i="92"/>
  <c r="E167" i="92"/>
  <c r="F167" i="92" s="1"/>
  <c r="D167" i="92"/>
  <c r="H167" i="87"/>
  <c r="L167" i="87" s="1"/>
  <c r="I167" i="87"/>
  <c r="M167" i="87" s="1"/>
  <c r="K168" i="87"/>
  <c r="C169" i="87"/>
  <c r="B170" i="87"/>
  <c r="F169" i="87"/>
  <c r="S49" i="73"/>
  <c r="W48" i="73"/>
  <c r="U48" i="73"/>
  <c r="Q49" i="73"/>
  <c r="R67" i="73"/>
  <c r="V66" i="73"/>
  <c r="B66" i="73" s="1"/>
  <c r="V40" i="59"/>
  <c r="B40" i="59" s="1"/>
  <c r="R41" i="59"/>
  <c r="U39" i="59"/>
  <c r="Q40" i="59"/>
  <c r="W39" i="59"/>
  <c r="S40" i="59"/>
  <c r="R41" i="58"/>
  <c r="V40" i="58"/>
  <c r="B40" i="58" s="1"/>
  <c r="Q41" i="58"/>
  <c r="U40" i="58"/>
  <c r="S41" i="58"/>
  <c r="W40" i="58"/>
  <c r="S40" i="57"/>
  <c r="W39" i="57"/>
  <c r="Q42" i="57"/>
  <c r="U41" i="57"/>
  <c r="R40" i="57"/>
  <c r="V39" i="57"/>
  <c r="B39" i="57" s="1"/>
  <c r="S41" i="56"/>
  <c r="W40" i="56"/>
  <c r="R42" i="56"/>
  <c r="V41" i="56"/>
  <c r="B41" i="56" s="1"/>
  <c r="Q40" i="56"/>
  <c r="U39" i="56"/>
  <c r="Q44" i="53"/>
  <c r="U43" i="53"/>
  <c r="W40" i="53"/>
  <c r="S41" i="53"/>
  <c r="R40" i="53"/>
  <c r="V39" i="53"/>
  <c r="B39" i="53" s="1"/>
  <c r="W40" i="51"/>
  <c r="S41" i="51"/>
  <c r="Q40" i="51"/>
  <c r="U39" i="51"/>
  <c r="R41" i="51"/>
  <c r="V40" i="51"/>
  <c r="B40" i="51" s="1"/>
  <c r="S41" i="49"/>
  <c r="W40" i="49"/>
  <c r="V39" i="49"/>
  <c r="B39" i="49" s="1"/>
  <c r="R40" i="49"/>
  <c r="Q40" i="49"/>
  <c r="U39" i="49"/>
  <c r="E168" i="92" l="1"/>
  <c r="F168" i="92" s="1"/>
  <c r="D168" i="92"/>
  <c r="I166" i="92"/>
  <c r="M166" i="92" s="1"/>
  <c r="H166" i="92"/>
  <c r="L166" i="92" s="1"/>
  <c r="G167" i="92"/>
  <c r="K167" i="92"/>
  <c r="A170" i="92"/>
  <c r="C169" i="92"/>
  <c r="K169" i="87"/>
  <c r="C170" i="87"/>
  <c r="B171" i="87"/>
  <c r="F170" i="87"/>
  <c r="H168" i="87"/>
  <c r="L168" i="87" s="1"/>
  <c r="I168" i="87"/>
  <c r="M168" i="87" s="1"/>
  <c r="S50" i="73"/>
  <c r="W49" i="73"/>
  <c r="R68" i="73"/>
  <c r="V67" i="73"/>
  <c r="B67" i="73" s="1"/>
  <c r="U49" i="73"/>
  <c r="Q50" i="73"/>
  <c r="W40" i="59"/>
  <c r="S41" i="59"/>
  <c r="R42" i="59"/>
  <c r="V41" i="59"/>
  <c r="B41" i="59" s="1"/>
  <c r="Q41" i="59"/>
  <c r="U40" i="59"/>
  <c r="S42" i="58"/>
  <c r="W41" i="58"/>
  <c r="Q42" i="58"/>
  <c r="U41" i="58"/>
  <c r="R42" i="58"/>
  <c r="V41" i="58"/>
  <c r="B41" i="58" s="1"/>
  <c r="R41" i="57"/>
  <c r="V40" i="57"/>
  <c r="B40" i="57" s="1"/>
  <c r="Q43" i="57"/>
  <c r="U42" i="57"/>
  <c r="S41" i="57"/>
  <c r="W40" i="57"/>
  <c r="V42" i="56"/>
  <c r="B42" i="56" s="1"/>
  <c r="R43" i="56"/>
  <c r="Q41" i="56"/>
  <c r="U40" i="56"/>
  <c r="S42" i="56"/>
  <c r="W41" i="56"/>
  <c r="R41" i="53"/>
  <c r="V40" i="53"/>
  <c r="B40" i="53" s="1"/>
  <c r="S42" i="53"/>
  <c r="W41" i="53"/>
  <c r="U44" i="53"/>
  <c r="Q45" i="53"/>
  <c r="U40" i="51"/>
  <c r="Q41" i="51"/>
  <c r="W41" i="51"/>
  <c r="S42" i="51"/>
  <c r="R42" i="51"/>
  <c r="V41" i="51"/>
  <c r="B41" i="51" s="1"/>
  <c r="R41" i="49"/>
  <c r="V40" i="49"/>
  <c r="B40" i="49" s="1"/>
  <c r="Q41" i="49"/>
  <c r="U40" i="49"/>
  <c r="W41" i="49"/>
  <c r="S42" i="49"/>
  <c r="C170" i="92" l="1"/>
  <c r="A171" i="92"/>
  <c r="H167" i="92"/>
  <c r="L167" i="92" s="1"/>
  <c r="I167" i="92"/>
  <c r="M167" i="92" s="1"/>
  <c r="K168" i="92"/>
  <c r="G168" i="92"/>
  <c r="E169" i="92"/>
  <c r="F169" i="92" s="1"/>
  <c r="D169" i="92"/>
  <c r="B172" i="87"/>
  <c r="C171" i="87"/>
  <c r="F171" i="87"/>
  <c r="K170" i="87"/>
  <c r="I169" i="87"/>
  <c r="M169" i="87" s="1"/>
  <c r="H169" i="87"/>
  <c r="L169" i="87" s="1"/>
  <c r="U50" i="73"/>
  <c r="Q51" i="73"/>
  <c r="R69" i="73"/>
  <c r="V68" i="73"/>
  <c r="B68" i="73" s="1"/>
  <c r="W50" i="73"/>
  <c r="S51" i="73"/>
  <c r="U41" i="59"/>
  <c r="Q42" i="59"/>
  <c r="V42" i="59"/>
  <c r="B42" i="59" s="1"/>
  <c r="R43" i="59"/>
  <c r="W41" i="59"/>
  <c r="S42" i="59"/>
  <c r="R43" i="58"/>
  <c r="V42" i="58"/>
  <c r="B42" i="58" s="1"/>
  <c r="Q43" i="58"/>
  <c r="U42" i="58"/>
  <c r="S43" i="58"/>
  <c r="W42" i="58"/>
  <c r="S42" i="57"/>
  <c r="W41" i="57"/>
  <c r="U43" i="57"/>
  <c r="Q44" i="57"/>
  <c r="R42" i="57"/>
  <c r="V41" i="57"/>
  <c r="B41" i="57" s="1"/>
  <c r="U41" i="56"/>
  <c r="Q42" i="56"/>
  <c r="W42" i="56"/>
  <c r="S43" i="56"/>
  <c r="V43" i="56"/>
  <c r="B43" i="56" s="1"/>
  <c r="R44" i="56"/>
  <c r="Q46" i="53"/>
  <c r="U45" i="53"/>
  <c r="W42" i="53"/>
  <c r="S43" i="53"/>
  <c r="R42" i="53"/>
  <c r="V41" i="53"/>
  <c r="B41" i="53" s="1"/>
  <c r="W42" i="51"/>
  <c r="S43" i="51"/>
  <c r="R43" i="51"/>
  <c r="V42" i="51"/>
  <c r="B42" i="51" s="1"/>
  <c r="Q42" i="51"/>
  <c r="U41" i="51"/>
  <c r="S43" i="49"/>
  <c r="W42" i="49"/>
  <c r="Q42" i="49"/>
  <c r="U41" i="49"/>
  <c r="V41" i="49"/>
  <c r="B41" i="49" s="1"/>
  <c r="R42" i="49"/>
  <c r="G169" i="92" l="1"/>
  <c r="K169" i="92"/>
  <c r="A172" i="92"/>
  <c r="C171" i="92"/>
  <c r="I168" i="92"/>
  <c r="M168" i="92" s="1"/>
  <c r="H168" i="92"/>
  <c r="L168" i="92" s="1"/>
  <c r="E170" i="92"/>
  <c r="F170" i="92" s="1"/>
  <c r="D170" i="92"/>
  <c r="H170" i="87"/>
  <c r="L170" i="87" s="1"/>
  <c r="I170" i="87"/>
  <c r="M170" i="87" s="1"/>
  <c r="K171" i="87"/>
  <c r="C172" i="87"/>
  <c r="B173" i="87"/>
  <c r="F172" i="87"/>
  <c r="R70" i="73"/>
  <c r="V69" i="73"/>
  <c r="B69" i="73" s="1"/>
  <c r="S52" i="73"/>
  <c r="W51" i="73"/>
  <c r="Q52" i="73"/>
  <c r="U51" i="73"/>
  <c r="W42" i="59"/>
  <c r="S43" i="59"/>
  <c r="R44" i="59"/>
  <c r="V43" i="59"/>
  <c r="B43" i="59" s="1"/>
  <c r="Q43" i="59"/>
  <c r="U42" i="59"/>
  <c r="Q44" i="58"/>
  <c r="U43" i="58"/>
  <c r="S44" i="58"/>
  <c r="W43" i="58"/>
  <c r="R44" i="58"/>
  <c r="V43" i="58"/>
  <c r="B43" i="58" s="1"/>
  <c r="U44" i="57"/>
  <c r="Q45" i="57"/>
  <c r="R43" i="57"/>
  <c r="V42" i="57"/>
  <c r="B42" i="57" s="1"/>
  <c r="S43" i="57"/>
  <c r="W42" i="57"/>
  <c r="V44" i="56"/>
  <c r="B44" i="56" s="1"/>
  <c r="R45" i="56"/>
  <c r="S44" i="56"/>
  <c r="W43" i="56"/>
  <c r="Q43" i="56"/>
  <c r="U42" i="56"/>
  <c r="R43" i="53"/>
  <c r="V42" i="53"/>
  <c r="B42" i="53" s="1"/>
  <c r="S44" i="53"/>
  <c r="W43" i="53"/>
  <c r="U46" i="53"/>
  <c r="Q47" i="53"/>
  <c r="U42" i="51"/>
  <c r="Q43" i="51"/>
  <c r="R44" i="51"/>
  <c r="V43" i="51"/>
  <c r="B43" i="51" s="1"/>
  <c r="W43" i="51"/>
  <c r="S44" i="51"/>
  <c r="R43" i="49"/>
  <c r="V42" i="49"/>
  <c r="B42" i="49" s="1"/>
  <c r="Q43" i="49"/>
  <c r="U42" i="49"/>
  <c r="S44" i="49"/>
  <c r="W43" i="49"/>
  <c r="G170" i="92" l="1"/>
  <c r="K170" i="92"/>
  <c r="C172" i="92"/>
  <c r="A173" i="92"/>
  <c r="E171" i="92"/>
  <c r="F171" i="92" s="1"/>
  <c r="D171" i="92"/>
  <c r="H169" i="92"/>
  <c r="L169" i="92" s="1"/>
  <c r="I169" i="92"/>
  <c r="M169" i="92" s="1"/>
  <c r="C173" i="87"/>
  <c r="B174" i="87"/>
  <c r="F173" i="87"/>
  <c r="H171" i="87"/>
  <c r="L171" i="87" s="1"/>
  <c r="I171" i="87"/>
  <c r="M171" i="87" s="1"/>
  <c r="K172" i="87"/>
  <c r="R71" i="73"/>
  <c r="V70" i="73"/>
  <c r="B70" i="73" s="1"/>
  <c r="Q53" i="73"/>
  <c r="U52" i="73"/>
  <c r="S53" i="73"/>
  <c r="W52" i="73"/>
  <c r="U43" i="59"/>
  <c r="Q44" i="59"/>
  <c r="V44" i="59"/>
  <c r="B44" i="59" s="1"/>
  <c r="R45" i="59"/>
  <c r="W43" i="59"/>
  <c r="S44" i="59"/>
  <c r="R45" i="58"/>
  <c r="V44" i="58"/>
  <c r="B44" i="58" s="1"/>
  <c r="S45" i="58"/>
  <c r="W44" i="58"/>
  <c r="Q45" i="58"/>
  <c r="U44" i="58"/>
  <c r="V43" i="57"/>
  <c r="B43" i="57" s="1"/>
  <c r="R44" i="57"/>
  <c r="U45" i="57"/>
  <c r="Q46" i="57"/>
  <c r="S44" i="57"/>
  <c r="W43" i="57"/>
  <c r="U43" i="56"/>
  <c r="Q44" i="56"/>
  <c r="W44" i="56"/>
  <c r="S45" i="56"/>
  <c r="V45" i="56"/>
  <c r="B45" i="56" s="1"/>
  <c r="R46" i="56"/>
  <c r="Q48" i="53"/>
  <c r="U47" i="53"/>
  <c r="W44" i="53"/>
  <c r="S45" i="53"/>
  <c r="R44" i="53"/>
  <c r="V43" i="53"/>
  <c r="B43" i="53" s="1"/>
  <c r="R45" i="51"/>
  <c r="V44" i="51"/>
  <c r="B44" i="51" s="1"/>
  <c r="W44" i="51"/>
  <c r="S45" i="51"/>
  <c r="Q44" i="51"/>
  <c r="U43" i="51"/>
  <c r="Q44" i="49"/>
  <c r="U43" i="49"/>
  <c r="S45" i="49"/>
  <c r="W44" i="49"/>
  <c r="V43" i="49"/>
  <c r="B43" i="49" s="1"/>
  <c r="R44" i="49"/>
  <c r="A174" i="92" l="1"/>
  <c r="C173" i="92"/>
  <c r="E172" i="92"/>
  <c r="F172" i="92" s="1"/>
  <c r="D172" i="92"/>
  <c r="G171" i="92"/>
  <c r="K171" i="92"/>
  <c r="I170" i="92"/>
  <c r="M170" i="92" s="1"/>
  <c r="H170" i="92"/>
  <c r="L170" i="92" s="1"/>
  <c r="I172" i="87"/>
  <c r="M172" i="87" s="1"/>
  <c r="H172" i="87"/>
  <c r="L172" i="87" s="1"/>
  <c r="F174" i="87"/>
  <c r="C174" i="87"/>
  <c r="B175" i="87"/>
  <c r="K173" i="87"/>
  <c r="S54" i="73"/>
  <c r="W53" i="73"/>
  <c r="Q54" i="73"/>
  <c r="U53" i="73"/>
  <c r="R72" i="73"/>
  <c r="V71" i="73"/>
  <c r="B71" i="73" s="1"/>
  <c r="R46" i="59"/>
  <c r="V45" i="59"/>
  <c r="B45" i="59" s="1"/>
  <c r="W44" i="59"/>
  <c r="S45" i="59"/>
  <c r="Q45" i="59"/>
  <c r="U44" i="59"/>
  <c r="Q46" i="58"/>
  <c r="U45" i="58"/>
  <c r="S46" i="58"/>
  <c r="W45" i="58"/>
  <c r="R46" i="58"/>
  <c r="V45" i="58"/>
  <c r="B45" i="58" s="1"/>
  <c r="U46" i="57"/>
  <c r="Q47" i="57"/>
  <c r="S45" i="57"/>
  <c r="W44" i="57"/>
  <c r="V44" i="57"/>
  <c r="B44" i="57" s="1"/>
  <c r="R45" i="57"/>
  <c r="V46" i="56"/>
  <c r="B46" i="56" s="1"/>
  <c r="R47" i="56"/>
  <c r="S46" i="56"/>
  <c r="W45" i="56"/>
  <c r="Q45" i="56"/>
  <c r="U44" i="56"/>
  <c r="R45" i="53"/>
  <c r="V44" i="53"/>
  <c r="B44" i="53" s="1"/>
  <c r="S46" i="53"/>
  <c r="W45" i="53"/>
  <c r="U48" i="53"/>
  <c r="Q49" i="53"/>
  <c r="U44" i="51"/>
  <c r="Q45" i="51"/>
  <c r="W45" i="51"/>
  <c r="S46" i="51"/>
  <c r="R46" i="51"/>
  <c r="V45" i="51"/>
  <c r="B45" i="51" s="1"/>
  <c r="R45" i="49"/>
  <c r="V44" i="49"/>
  <c r="B44" i="49" s="1"/>
  <c r="W45" i="49"/>
  <c r="S46" i="49"/>
  <c r="Q45" i="49"/>
  <c r="U44" i="49"/>
  <c r="E173" i="92" l="1"/>
  <c r="F173" i="92" s="1"/>
  <c r="D173" i="92"/>
  <c r="I171" i="92"/>
  <c r="M171" i="92" s="1"/>
  <c r="H171" i="92"/>
  <c r="L171" i="92" s="1"/>
  <c r="K172" i="92"/>
  <c r="G172" i="92"/>
  <c r="C174" i="92"/>
  <c r="A175" i="92"/>
  <c r="I173" i="87"/>
  <c r="M173" i="87" s="1"/>
  <c r="H173" i="87"/>
  <c r="L173" i="87" s="1"/>
  <c r="K174" i="87"/>
  <c r="C175" i="87"/>
  <c r="F175" i="87"/>
  <c r="B176" i="87"/>
  <c r="Q55" i="73"/>
  <c r="U54" i="73"/>
  <c r="S55" i="73"/>
  <c r="W54" i="73"/>
  <c r="R73" i="73"/>
  <c r="V72" i="73"/>
  <c r="B72" i="73" s="1"/>
  <c r="W45" i="59"/>
  <c r="S46" i="59"/>
  <c r="U45" i="59"/>
  <c r="Q46" i="59"/>
  <c r="V46" i="59"/>
  <c r="B46" i="59" s="1"/>
  <c r="R47" i="59"/>
  <c r="R47" i="58"/>
  <c r="V46" i="58"/>
  <c r="B46" i="58" s="1"/>
  <c r="S47" i="58"/>
  <c r="W46" i="58"/>
  <c r="U46" i="58"/>
  <c r="Q47" i="58"/>
  <c r="V45" i="57"/>
  <c r="B45" i="57" s="1"/>
  <c r="R46" i="57"/>
  <c r="U47" i="57"/>
  <c r="Q48" i="57"/>
  <c r="W45" i="57"/>
  <c r="S46" i="57"/>
  <c r="U45" i="56"/>
  <c r="Q46" i="56"/>
  <c r="W46" i="56"/>
  <c r="S47" i="56"/>
  <c r="V47" i="56"/>
  <c r="B47" i="56" s="1"/>
  <c r="R48" i="56"/>
  <c r="Q50" i="53"/>
  <c r="U49" i="53"/>
  <c r="W46" i="53"/>
  <c r="S47" i="53"/>
  <c r="R46" i="53"/>
  <c r="V45" i="53"/>
  <c r="B45" i="53" s="1"/>
  <c r="W46" i="51"/>
  <c r="S47" i="51"/>
  <c r="Q46" i="51"/>
  <c r="U45" i="51"/>
  <c r="R47" i="51"/>
  <c r="V46" i="51"/>
  <c r="B46" i="51" s="1"/>
  <c r="Q46" i="49"/>
  <c r="U45" i="49"/>
  <c r="S47" i="49"/>
  <c r="W46" i="49"/>
  <c r="V45" i="49"/>
  <c r="B45" i="49" s="1"/>
  <c r="R46" i="49"/>
  <c r="A176" i="92" l="1"/>
  <c r="C175" i="92"/>
  <c r="I172" i="92"/>
  <c r="M172" i="92" s="1"/>
  <c r="H172" i="92"/>
  <c r="L172" i="92" s="1"/>
  <c r="G173" i="92"/>
  <c r="K173" i="92"/>
  <c r="E174" i="92"/>
  <c r="F174" i="92" s="1"/>
  <c r="D174" i="92"/>
  <c r="K175" i="87"/>
  <c r="B177" i="87"/>
  <c r="F176" i="87"/>
  <c r="C176" i="87"/>
  <c r="H174" i="87"/>
  <c r="L174" i="87" s="1"/>
  <c r="I174" i="87"/>
  <c r="M174" i="87" s="1"/>
  <c r="W55" i="73"/>
  <c r="S56" i="73"/>
  <c r="R74" i="73"/>
  <c r="V73" i="73"/>
  <c r="B73" i="73" s="1"/>
  <c r="Q56" i="73"/>
  <c r="U55" i="73"/>
  <c r="R48" i="59"/>
  <c r="V47" i="59"/>
  <c r="B47" i="59" s="1"/>
  <c r="W46" i="59"/>
  <c r="S47" i="59"/>
  <c r="Q47" i="59"/>
  <c r="U46" i="59"/>
  <c r="Q48" i="58"/>
  <c r="U47" i="58"/>
  <c r="S48" i="58"/>
  <c r="W47" i="58"/>
  <c r="R48" i="58"/>
  <c r="V47" i="58"/>
  <c r="B47" i="58" s="1"/>
  <c r="U48" i="57"/>
  <c r="Q49" i="57"/>
  <c r="S47" i="57"/>
  <c r="W46" i="57"/>
  <c r="V46" i="57"/>
  <c r="B46" i="57" s="1"/>
  <c r="R47" i="57"/>
  <c r="V48" i="56"/>
  <c r="B48" i="56" s="1"/>
  <c r="R49" i="56"/>
  <c r="S48" i="56"/>
  <c r="W47" i="56"/>
  <c r="Q47" i="56"/>
  <c r="U46" i="56"/>
  <c r="R47" i="53"/>
  <c r="V46" i="53"/>
  <c r="B46" i="53" s="1"/>
  <c r="S48" i="53"/>
  <c r="W47" i="53"/>
  <c r="U50" i="53"/>
  <c r="Q51" i="53"/>
  <c r="U46" i="51"/>
  <c r="Q47" i="51"/>
  <c r="W47" i="51"/>
  <c r="S48" i="51"/>
  <c r="R48" i="51"/>
  <c r="V47" i="51"/>
  <c r="B47" i="51" s="1"/>
  <c r="R47" i="49"/>
  <c r="V46" i="49"/>
  <c r="B46" i="49" s="1"/>
  <c r="S48" i="49"/>
  <c r="W47" i="49"/>
  <c r="Q47" i="49"/>
  <c r="U46" i="49"/>
  <c r="G174" i="92" l="1"/>
  <c r="K174" i="92"/>
  <c r="H173" i="92"/>
  <c r="L173" i="92" s="1"/>
  <c r="I173" i="92"/>
  <c r="M173" i="92" s="1"/>
  <c r="E175" i="92"/>
  <c r="F175" i="92" s="1"/>
  <c r="D175" i="92"/>
  <c r="C176" i="92"/>
  <c r="A177" i="92"/>
  <c r="K176" i="87"/>
  <c r="F177" i="87"/>
  <c r="C177" i="87"/>
  <c r="B178" i="87"/>
  <c r="I175" i="87"/>
  <c r="M175" i="87" s="1"/>
  <c r="H175" i="87"/>
  <c r="L175" i="87" s="1"/>
  <c r="Q57" i="73"/>
  <c r="U56" i="73"/>
  <c r="R75" i="73"/>
  <c r="V74" i="73"/>
  <c r="B74" i="73" s="1"/>
  <c r="S57" i="73"/>
  <c r="W56" i="73"/>
  <c r="Q48" i="59"/>
  <c r="U47" i="59"/>
  <c r="W47" i="59"/>
  <c r="S48" i="59"/>
  <c r="V48" i="59"/>
  <c r="B48" i="59" s="1"/>
  <c r="R49" i="59"/>
  <c r="R49" i="58"/>
  <c r="V48" i="58"/>
  <c r="B48" i="58" s="1"/>
  <c r="S49" i="58"/>
  <c r="W48" i="58"/>
  <c r="U48" i="58"/>
  <c r="Q49" i="58"/>
  <c r="R48" i="57"/>
  <c r="V47" i="57"/>
  <c r="B47" i="57" s="1"/>
  <c r="W47" i="57"/>
  <c r="S48" i="57"/>
  <c r="U49" i="57"/>
  <c r="Q50" i="57"/>
  <c r="U47" i="56"/>
  <c r="Q48" i="56"/>
  <c r="W48" i="56"/>
  <c r="S49" i="56"/>
  <c r="V49" i="56"/>
  <c r="B49" i="56" s="1"/>
  <c r="R50" i="56"/>
  <c r="Q52" i="53"/>
  <c r="U51" i="53"/>
  <c r="W48" i="53"/>
  <c r="S49" i="53"/>
  <c r="R48" i="53"/>
  <c r="V47" i="53"/>
  <c r="B47" i="53" s="1"/>
  <c r="R49" i="51"/>
  <c r="V48" i="51"/>
  <c r="B48" i="51" s="1"/>
  <c r="W48" i="51"/>
  <c r="S49" i="51"/>
  <c r="Q48" i="51"/>
  <c r="U47" i="51"/>
  <c r="Q48" i="49"/>
  <c r="U47" i="49"/>
  <c r="S49" i="49"/>
  <c r="W48" i="49"/>
  <c r="V47" i="49"/>
  <c r="B47" i="49" s="1"/>
  <c r="R48" i="49"/>
  <c r="E176" i="92" l="1"/>
  <c r="F176" i="92" s="1"/>
  <c r="D176" i="92"/>
  <c r="A178" i="92"/>
  <c r="C177" i="92"/>
  <c r="G175" i="92"/>
  <c r="K175" i="92"/>
  <c r="I174" i="92"/>
  <c r="M174" i="92" s="1"/>
  <c r="H174" i="92"/>
  <c r="L174" i="92" s="1"/>
  <c r="B179" i="87"/>
  <c r="F178" i="87"/>
  <c r="C178" i="87"/>
  <c r="K177" i="87"/>
  <c r="H176" i="87"/>
  <c r="L176" i="87" s="1"/>
  <c r="I176" i="87"/>
  <c r="M176" i="87" s="1"/>
  <c r="R76" i="73"/>
  <c r="V75" i="73"/>
  <c r="B75" i="73" s="1"/>
  <c r="S58" i="73"/>
  <c r="W57" i="73"/>
  <c r="Q58" i="73"/>
  <c r="U57" i="73"/>
  <c r="S49" i="59"/>
  <c r="W48" i="59"/>
  <c r="R50" i="59"/>
  <c r="V49" i="59"/>
  <c r="B49" i="59" s="1"/>
  <c r="Q49" i="59"/>
  <c r="U48" i="59"/>
  <c r="Q50" i="58"/>
  <c r="U49" i="58"/>
  <c r="S50" i="58"/>
  <c r="W49" i="58"/>
  <c r="R50" i="58"/>
  <c r="V49" i="58"/>
  <c r="B49" i="58" s="1"/>
  <c r="U50" i="57"/>
  <c r="Q51" i="57"/>
  <c r="S49" i="57"/>
  <c r="W48" i="57"/>
  <c r="R49" i="57"/>
  <c r="V48" i="57"/>
  <c r="B48" i="57" s="1"/>
  <c r="V50" i="56"/>
  <c r="B50" i="56" s="1"/>
  <c r="R51" i="56"/>
  <c r="S50" i="56"/>
  <c r="W49" i="56"/>
  <c r="Q49" i="56"/>
  <c r="U48" i="56"/>
  <c r="R49" i="53"/>
  <c r="V48" i="53"/>
  <c r="B48" i="53" s="1"/>
  <c r="S50" i="53"/>
  <c r="W49" i="53"/>
  <c r="U52" i="53"/>
  <c r="Q53" i="53"/>
  <c r="U48" i="51"/>
  <c r="Q49" i="51"/>
  <c r="W49" i="51"/>
  <c r="S50" i="51"/>
  <c r="R50" i="51"/>
  <c r="V49" i="51"/>
  <c r="B49" i="51" s="1"/>
  <c r="R49" i="49"/>
  <c r="V48" i="49"/>
  <c r="B48" i="49" s="1"/>
  <c r="S50" i="49"/>
  <c r="W49" i="49"/>
  <c r="Q49" i="49"/>
  <c r="U48" i="49"/>
  <c r="E177" i="92" l="1"/>
  <c r="F177" i="92" s="1"/>
  <c r="D177" i="92"/>
  <c r="C178" i="92"/>
  <c r="A179" i="92"/>
  <c r="I175" i="92"/>
  <c r="M175" i="92" s="1"/>
  <c r="H175" i="92"/>
  <c r="L175" i="92" s="1"/>
  <c r="K176" i="92"/>
  <c r="G176" i="92"/>
  <c r="I177" i="87"/>
  <c r="M177" i="87" s="1"/>
  <c r="H177" i="87"/>
  <c r="L177" i="87" s="1"/>
  <c r="K178" i="87"/>
  <c r="C179" i="87"/>
  <c r="F179" i="87"/>
  <c r="B180" i="87"/>
  <c r="R77" i="73"/>
  <c r="V76" i="73"/>
  <c r="B76" i="73" s="1"/>
  <c r="Q59" i="73"/>
  <c r="U58" i="73"/>
  <c r="W58" i="73"/>
  <c r="S59" i="73"/>
  <c r="U49" i="59"/>
  <c r="Q50" i="59"/>
  <c r="V50" i="59"/>
  <c r="B50" i="59" s="1"/>
  <c r="R51" i="59"/>
  <c r="W49" i="59"/>
  <c r="S50" i="59"/>
  <c r="R51" i="58"/>
  <c r="V50" i="58"/>
  <c r="B50" i="58" s="1"/>
  <c r="S51" i="58"/>
  <c r="W50" i="58"/>
  <c r="U50" i="58"/>
  <c r="Q51" i="58"/>
  <c r="R50" i="57"/>
  <c r="V49" i="57"/>
  <c r="B49" i="57" s="1"/>
  <c r="U51" i="57"/>
  <c r="Q52" i="57"/>
  <c r="S50" i="57"/>
  <c r="W49" i="57"/>
  <c r="W50" i="56"/>
  <c r="S51" i="56"/>
  <c r="U49" i="56"/>
  <c r="Q50" i="56"/>
  <c r="V51" i="56"/>
  <c r="B51" i="56" s="1"/>
  <c r="R52" i="56"/>
  <c r="Q54" i="53"/>
  <c r="U53" i="53"/>
  <c r="W50" i="53"/>
  <c r="S51" i="53"/>
  <c r="R50" i="53"/>
  <c r="V49" i="53"/>
  <c r="B49" i="53" s="1"/>
  <c r="R51" i="51"/>
  <c r="V50" i="51"/>
  <c r="B50" i="51" s="1"/>
  <c r="Q50" i="51"/>
  <c r="U49" i="51"/>
  <c r="W50" i="51"/>
  <c r="S51" i="51"/>
  <c r="Q50" i="49"/>
  <c r="U49" i="49"/>
  <c r="S51" i="49"/>
  <c r="W50" i="49"/>
  <c r="V49" i="49"/>
  <c r="B49" i="49" s="1"/>
  <c r="R50" i="49"/>
  <c r="I176" i="92" l="1"/>
  <c r="M176" i="92" s="1"/>
  <c r="H176" i="92"/>
  <c r="L176" i="92" s="1"/>
  <c r="A180" i="92"/>
  <c r="C179" i="92"/>
  <c r="E178" i="92"/>
  <c r="F178" i="92" s="1"/>
  <c r="D178" i="92"/>
  <c r="G177" i="92"/>
  <c r="K177" i="92"/>
  <c r="C180" i="87"/>
  <c r="B181" i="87"/>
  <c r="F180" i="87"/>
  <c r="K179" i="87"/>
  <c r="I178" i="87"/>
  <c r="M178" i="87" s="1"/>
  <c r="H178" i="87"/>
  <c r="L178" i="87" s="1"/>
  <c r="Q60" i="73"/>
  <c r="U59" i="73"/>
  <c r="W59" i="73"/>
  <c r="S60" i="73"/>
  <c r="R78" i="73"/>
  <c r="V77" i="73"/>
  <c r="B77" i="73" s="1"/>
  <c r="S51" i="59"/>
  <c r="W50" i="59"/>
  <c r="R52" i="59"/>
  <c r="V51" i="59"/>
  <c r="B51" i="59" s="1"/>
  <c r="Q51" i="59"/>
  <c r="U50" i="59"/>
  <c r="Q52" i="58"/>
  <c r="U51" i="58"/>
  <c r="S52" i="58"/>
  <c r="W51" i="58"/>
  <c r="R52" i="58"/>
  <c r="V51" i="58"/>
  <c r="B51" i="58" s="1"/>
  <c r="U52" i="57"/>
  <c r="Q53" i="57"/>
  <c r="S51" i="57"/>
  <c r="W50" i="57"/>
  <c r="R51" i="57"/>
  <c r="V50" i="57"/>
  <c r="B50" i="57" s="1"/>
  <c r="S52" i="56"/>
  <c r="W51" i="56"/>
  <c r="Q51" i="56"/>
  <c r="U50" i="56"/>
  <c r="V52" i="56"/>
  <c r="B52" i="56" s="1"/>
  <c r="R53" i="56"/>
  <c r="R51" i="53"/>
  <c r="V50" i="53"/>
  <c r="B50" i="53" s="1"/>
  <c r="S52" i="53"/>
  <c r="W51" i="53"/>
  <c r="U54" i="53"/>
  <c r="Q55" i="53"/>
  <c r="U50" i="51"/>
  <c r="Q51" i="51"/>
  <c r="W51" i="51"/>
  <c r="S52" i="51"/>
  <c r="R52" i="51"/>
  <c r="V51" i="51"/>
  <c r="B51" i="51" s="1"/>
  <c r="R51" i="49"/>
  <c r="V50" i="49"/>
  <c r="B50" i="49" s="1"/>
  <c r="S52" i="49"/>
  <c r="W51" i="49"/>
  <c r="Q51" i="49"/>
  <c r="U50" i="49"/>
  <c r="K178" i="92" l="1"/>
  <c r="G178" i="92"/>
  <c r="C180" i="92"/>
  <c r="A181" i="92"/>
  <c r="I177" i="92"/>
  <c r="M177" i="92" s="1"/>
  <c r="H177" i="92"/>
  <c r="L177" i="92" s="1"/>
  <c r="E179" i="92"/>
  <c r="F179" i="92" s="1"/>
  <c r="D179" i="92"/>
  <c r="K180" i="87"/>
  <c r="H179" i="87"/>
  <c r="L179" i="87" s="1"/>
  <c r="I179" i="87"/>
  <c r="M179" i="87" s="1"/>
  <c r="B182" i="87"/>
  <c r="F181" i="87"/>
  <c r="C181" i="87"/>
  <c r="R79" i="73"/>
  <c r="V78" i="73"/>
  <c r="B78" i="73" s="1"/>
  <c r="S61" i="73"/>
  <c r="W60" i="73"/>
  <c r="Q61" i="73"/>
  <c r="U60" i="73"/>
  <c r="Q52" i="59"/>
  <c r="U51" i="59"/>
  <c r="V52" i="59"/>
  <c r="B52" i="59" s="1"/>
  <c r="R53" i="59"/>
  <c r="W51" i="59"/>
  <c r="S52" i="59"/>
  <c r="R53" i="58"/>
  <c r="V52" i="58"/>
  <c r="B52" i="58" s="1"/>
  <c r="S53" i="58"/>
  <c r="W52" i="58"/>
  <c r="U52" i="58"/>
  <c r="Q53" i="58"/>
  <c r="V51" i="57"/>
  <c r="B51" i="57" s="1"/>
  <c r="R52" i="57"/>
  <c r="U53" i="57"/>
  <c r="Q54" i="57"/>
  <c r="S52" i="57"/>
  <c r="W51" i="57"/>
  <c r="W52" i="56"/>
  <c r="S53" i="56"/>
  <c r="Q52" i="56"/>
  <c r="U51" i="56"/>
  <c r="R54" i="56"/>
  <c r="V53" i="56"/>
  <c r="B53" i="56" s="1"/>
  <c r="Q56" i="53"/>
  <c r="U55" i="53"/>
  <c r="W52" i="53"/>
  <c r="S53" i="53"/>
  <c r="R52" i="53"/>
  <c r="V51" i="53"/>
  <c r="B51" i="53" s="1"/>
  <c r="W52" i="51"/>
  <c r="S53" i="51"/>
  <c r="R53" i="51"/>
  <c r="V52" i="51"/>
  <c r="B52" i="51" s="1"/>
  <c r="Q52" i="51"/>
  <c r="U51" i="51"/>
  <c r="Q52" i="49"/>
  <c r="U51" i="49"/>
  <c r="S53" i="49"/>
  <c r="W52" i="49"/>
  <c r="V51" i="49"/>
  <c r="B51" i="49" s="1"/>
  <c r="R52" i="49"/>
  <c r="A182" i="92" l="1"/>
  <c r="C181" i="92"/>
  <c r="G179" i="92"/>
  <c r="K179" i="92"/>
  <c r="E180" i="92"/>
  <c r="F180" i="92" s="1"/>
  <c r="D180" i="92"/>
  <c r="I178" i="92"/>
  <c r="M178" i="92" s="1"/>
  <c r="H178" i="92"/>
  <c r="L178" i="92" s="1"/>
  <c r="K181" i="87"/>
  <c r="B183" i="87"/>
  <c r="C182" i="87"/>
  <c r="F182" i="87"/>
  <c r="I180" i="87"/>
  <c r="M180" i="87" s="1"/>
  <c r="H180" i="87"/>
  <c r="L180" i="87" s="1"/>
  <c r="S62" i="73"/>
  <c r="W61" i="73"/>
  <c r="Q62" i="73"/>
  <c r="U61" i="73"/>
  <c r="R80" i="73"/>
  <c r="V79" i="73"/>
  <c r="B79" i="73" s="1"/>
  <c r="S53" i="59"/>
  <c r="W52" i="59"/>
  <c r="R54" i="59"/>
  <c r="V53" i="59"/>
  <c r="B53" i="59" s="1"/>
  <c r="Q53" i="59"/>
  <c r="U52" i="59"/>
  <c r="S54" i="58"/>
  <c r="W53" i="58"/>
  <c r="Q54" i="58"/>
  <c r="U53" i="58"/>
  <c r="R54" i="58"/>
  <c r="V53" i="58"/>
  <c r="B53" i="58" s="1"/>
  <c r="U54" i="57"/>
  <c r="Q55" i="57"/>
  <c r="V52" i="57"/>
  <c r="B52" i="57" s="1"/>
  <c r="R53" i="57"/>
  <c r="S53" i="57"/>
  <c r="W52" i="57"/>
  <c r="Q53" i="56"/>
  <c r="U52" i="56"/>
  <c r="V54" i="56"/>
  <c r="B54" i="56" s="1"/>
  <c r="R55" i="56"/>
  <c r="S54" i="56"/>
  <c r="W53" i="56"/>
  <c r="S54" i="53"/>
  <c r="W53" i="53"/>
  <c r="R53" i="53"/>
  <c r="V52" i="53"/>
  <c r="B52" i="53" s="1"/>
  <c r="U56" i="53"/>
  <c r="Q57" i="53"/>
  <c r="U52" i="51"/>
  <c r="Q53" i="51"/>
  <c r="R54" i="51"/>
  <c r="V53" i="51"/>
  <c r="B53" i="51" s="1"/>
  <c r="W53" i="51"/>
  <c r="S54" i="51"/>
  <c r="S54" i="49"/>
  <c r="W53" i="49"/>
  <c r="R53" i="49"/>
  <c r="V52" i="49"/>
  <c r="B52" i="49" s="1"/>
  <c r="Q53" i="49"/>
  <c r="U52" i="49"/>
  <c r="K180" i="92" l="1"/>
  <c r="G180" i="92"/>
  <c r="I179" i="92"/>
  <c r="M179" i="92" s="1"/>
  <c r="H179" i="92"/>
  <c r="L179" i="92" s="1"/>
  <c r="E181" i="92"/>
  <c r="F181" i="92" s="1"/>
  <c r="D181" i="92"/>
  <c r="C182" i="92"/>
  <c r="A183" i="92"/>
  <c r="K182" i="87"/>
  <c r="F183" i="87"/>
  <c r="B184" i="87"/>
  <c r="C183" i="87"/>
  <c r="I181" i="87"/>
  <c r="M181" i="87" s="1"/>
  <c r="H181" i="87"/>
  <c r="L181" i="87" s="1"/>
  <c r="Q63" i="73"/>
  <c r="U62" i="73"/>
  <c r="V80" i="73"/>
  <c r="B80" i="73" s="1"/>
  <c r="R81" i="73"/>
  <c r="W62" i="73"/>
  <c r="S63" i="73"/>
  <c r="V54" i="59"/>
  <c r="B54" i="59" s="1"/>
  <c r="R55" i="59"/>
  <c r="Q54" i="59"/>
  <c r="U53" i="59"/>
  <c r="W53" i="59"/>
  <c r="S54" i="59"/>
  <c r="R55" i="58"/>
  <c r="V54" i="58"/>
  <c r="B54" i="58" s="1"/>
  <c r="U54" i="58"/>
  <c r="Q55" i="58"/>
  <c r="S55" i="58"/>
  <c r="W54" i="58"/>
  <c r="W53" i="57"/>
  <c r="S54" i="57"/>
  <c r="V53" i="57"/>
  <c r="B53" i="57" s="1"/>
  <c r="R54" i="57"/>
  <c r="U55" i="57"/>
  <c r="Q56" i="57"/>
  <c r="S55" i="56"/>
  <c r="W54" i="56"/>
  <c r="R56" i="56"/>
  <c r="V55" i="56"/>
  <c r="B55" i="56" s="1"/>
  <c r="Q54" i="56"/>
  <c r="U53" i="56"/>
  <c r="Q58" i="53"/>
  <c r="U57" i="53"/>
  <c r="R54" i="53"/>
  <c r="V53" i="53"/>
  <c r="B53" i="53" s="1"/>
  <c r="W54" i="53"/>
  <c r="S55" i="53"/>
  <c r="R55" i="51"/>
  <c r="V54" i="51"/>
  <c r="B54" i="51" s="1"/>
  <c r="S55" i="51"/>
  <c r="W54" i="51"/>
  <c r="Q54" i="51"/>
  <c r="U53" i="51"/>
  <c r="V53" i="49"/>
  <c r="B53" i="49" s="1"/>
  <c r="R54" i="49"/>
  <c r="Q54" i="49"/>
  <c r="U53" i="49"/>
  <c r="S55" i="49"/>
  <c r="W54" i="49"/>
  <c r="A184" i="92" l="1"/>
  <c r="C183" i="92"/>
  <c r="G181" i="92"/>
  <c r="K181" i="92"/>
  <c r="E182" i="92"/>
  <c r="F182" i="92" s="1"/>
  <c r="D182" i="92"/>
  <c r="I180" i="92"/>
  <c r="M180" i="92" s="1"/>
  <c r="H180" i="92"/>
  <c r="L180" i="92" s="1"/>
  <c r="C184" i="87"/>
  <c r="F184" i="87"/>
  <c r="B185" i="87"/>
  <c r="K183" i="87"/>
  <c r="I182" i="87"/>
  <c r="M182" i="87" s="1"/>
  <c r="H182" i="87"/>
  <c r="L182" i="87" s="1"/>
  <c r="W63" i="73"/>
  <c r="S64" i="73"/>
  <c r="R82" i="73"/>
  <c r="V81" i="73"/>
  <c r="B81" i="73" s="1"/>
  <c r="Q64" i="73"/>
  <c r="U63" i="73"/>
  <c r="Q55" i="59"/>
  <c r="U54" i="59"/>
  <c r="S55" i="59"/>
  <c r="W54" i="59"/>
  <c r="R56" i="59"/>
  <c r="V55" i="59"/>
  <c r="B55" i="59" s="1"/>
  <c r="S56" i="58"/>
  <c r="W55" i="58"/>
  <c r="Q56" i="58"/>
  <c r="U55" i="58"/>
  <c r="R56" i="58"/>
  <c r="V55" i="58"/>
  <c r="B55" i="58" s="1"/>
  <c r="Q57" i="57"/>
  <c r="U56" i="57"/>
  <c r="V54" i="57"/>
  <c r="B54" i="57" s="1"/>
  <c r="R55" i="57"/>
  <c r="S55" i="57"/>
  <c r="W54" i="57"/>
  <c r="Q55" i="56"/>
  <c r="U54" i="56"/>
  <c r="V56" i="56"/>
  <c r="B56" i="56" s="1"/>
  <c r="R57" i="56"/>
  <c r="S56" i="56"/>
  <c r="W55" i="56"/>
  <c r="S56" i="53"/>
  <c r="W55" i="53"/>
  <c r="R55" i="53"/>
  <c r="V54" i="53"/>
  <c r="B54" i="53" s="1"/>
  <c r="U58" i="53"/>
  <c r="Q59" i="53"/>
  <c r="S56" i="51"/>
  <c r="W55" i="51"/>
  <c r="Q55" i="51"/>
  <c r="U54" i="51"/>
  <c r="R56" i="51"/>
  <c r="V55" i="51"/>
  <c r="B55" i="51" s="1"/>
  <c r="S56" i="49"/>
  <c r="W55" i="49"/>
  <c r="Q55" i="49"/>
  <c r="U54" i="49"/>
  <c r="R55" i="49"/>
  <c r="V54" i="49"/>
  <c r="B54" i="49" s="1"/>
  <c r="K182" i="92" l="1"/>
  <c r="G182" i="92"/>
  <c r="I181" i="92"/>
  <c r="M181" i="92" s="1"/>
  <c r="H181" i="92"/>
  <c r="L181" i="92" s="1"/>
  <c r="E183" i="92"/>
  <c r="F183" i="92" s="1"/>
  <c r="D183" i="92"/>
  <c r="A185" i="92"/>
  <c r="C184" i="92"/>
  <c r="H183" i="87"/>
  <c r="L183" i="87" s="1"/>
  <c r="I183" i="87"/>
  <c r="M183" i="87" s="1"/>
  <c r="F185" i="87"/>
  <c r="C185" i="87"/>
  <c r="B186" i="87"/>
  <c r="K184" i="87"/>
  <c r="Q65" i="73"/>
  <c r="U64" i="73"/>
  <c r="R83" i="73"/>
  <c r="V82" i="73"/>
  <c r="B82" i="73" s="1"/>
  <c r="S65" i="73"/>
  <c r="W64" i="73"/>
  <c r="V56" i="59"/>
  <c r="B56" i="59" s="1"/>
  <c r="R57" i="59"/>
  <c r="W55" i="59"/>
  <c r="S56" i="59"/>
  <c r="U55" i="59"/>
  <c r="Q56" i="59"/>
  <c r="R57" i="58"/>
  <c r="V56" i="58"/>
  <c r="B56" i="58" s="1"/>
  <c r="U56" i="58"/>
  <c r="Q57" i="58"/>
  <c r="S57" i="58"/>
  <c r="W56" i="58"/>
  <c r="U57" i="57"/>
  <c r="Q58" i="57"/>
  <c r="W55" i="57"/>
  <c r="S56" i="57"/>
  <c r="R56" i="57"/>
  <c r="V55" i="57"/>
  <c r="B55" i="57" s="1"/>
  <c r="S57" i="56"/>
  <c r="W56" i="56"/>
  <c r="R58" i="56"/>
  <c r="V57" i="56"/>
  <c r="B57" i="56" s="1"/>
  <c r="Q56" i="56"/>
  <c r="U55" i="56"/>
  <c r="Q60" i="53"/>
  <c r="U59" i="53"/>
  <c r="R56" i="53"/>
  <c r="V55" i="53"/>
  <c r="B55" i="53" s="1"/>
  <c r="W56" i="53"/>
  <c r="S57" i="53"/>
  <c r="R57" i="51"/>
  <c r="V56" i="51"/>
  <c r="B56" i="51" s="1"/>
  <c r="Q56" i="51"/>
  <c r="U55" i="51"/>
  <c r="S57" i="51"/>
  <c r="W56" i="51"/>
  <c r="Q56" i="49"/>
  <c r="U55" i="49"/>
  <c r="V55" i="49"/>
  <c r="B55" i="49" s="1"/>
  <c r="R56" i="49"/>
  <c r="S57" i="49"/>
  <c r="W56" i="49"/>
  <c r="C185" i="92" l="1"/>
  <c r="A186" i="92"/>
  <c r="E184" i="92"/>
  <c r="F184" i="92" s="1"/>
  <c r="D184" i="92"/>
  <c r="K183" i="92"/>
  <c r="G183" i="92"/>
  <c r="I182" i="92"/>
  <c r="M182" i="92" s="1"/>
  <c r="H182" i="92"/>
  <c r="L182" i="92" s="1"/>
  <c r="H184" i="87"/>
  <c r="L184" i="87" s="1"/>
  <c r="I184" i="87"/>
  <c r="M184" i="87" s="1"/>
  <c r="K185" i="87"/>
  <c r="C186" i="87"/>
  <c r="B187" i="87"/>
  <c r="F186" i="87"/>
  <c r="S66" i="73"/>
  <c r="W65" i="73"/>
  <c r="R84" i="73"/>
  <c r="V83" i="73"/>
  <c r="B83" i="73" s="1"/>
  <c r="Q66" i="73"/>
  <c r="U65" i="73"/>
  <c r="Q57" i="59"/>
  <c r="U56" i="59"/>
  <c r="S57" i="59"/>
  <c r="W56" i="59"/>
  <c r="R58" i="59"/>
  <c r="V57" i="59"/>
  <c r="B57" i="59" s="1"/>
  <c r="Q58" i="58"/>
  <c r="U57" i="58"/>
  <c r="S58" i="58"/>
  <c r="W57" i="58"/>
  <c r="R58" i="58"/>
  <c r="V57" i="58"/>
  <c r="B57" i="58" s="1"/>
  <c r="S57" i="57"/>
  <c r="W56" i="57"/>
  <c r="R57" i="57"/>
  <c r="V56" i="57"/>
  <c r="B56" i="57" s="1"/>
  <c r="Q59" i="57"/>
  <c r="U58" i="57"/>
  <c r="Q57" i="56"/>
  <c r="U56" i="56"/>
  <c r="R59" i="56"/>
  <c r="V58" i="56"/>
  <c r="B58" i="56" s="1"/>
  <c r="S58" i="56"/>
  <c r="W57" i="56"/>
  <c r="S58" i="53"/>
  <c r="W57" i="53"/>
  <c r="R57" i="53"/>
  <c r="V56" i="53"/>
  <c r="B56" i="53" s="1"/>
  <c r="U60" i="53"/>
  <c r="Q61" i="53"/>
  <c r="S58" i="51"/>
  <c r="W57" i="51"/>
  <c r="Q57" i="51"/>
  <c r="U56" i="51"/>
  <c r="R58" i="51"/>
  <c r="V57" i="51"/>
  <c r="B57" i="51" s="1"/>
  <c r="S58" i="49"/>
  <c r="W57" i="49"/>
  <c r="R57" i="49"/>
  <c r="V56" i="49"/>
  <c r="B56" i="49" s="1"/>
  <c r="Q57" i="49"/>
  <c r="U56" i="49"/>
  <c r="K184" i="92" l="1"/>
  <c r="G184" i="92"/>
  <c r="A187" i="92"/>
  <c r="C186" i="92"/>
  <c r="I183" i="92"/>
  <c r="M183" i="92" s="1"/>
  <c r="H183" i="92"/>
  <c r="L183" i="92" s="1"/>
  <c r="E185" i="92"/>
  <c r="F185" i="92" s="1"/>
  <c r="D185" i="92"/>
  <c r="K186" i="87"/>
  <c r="H185" i="87"/>
  <c r="L185" i="87" s="1"/>
  <c r="I185" i="87"/>
  <c r="M185" i="87" s="1"/>
  <c r="F187" i="87"/>
  <c r="C187" i="87"/>
  <c r="B188" i="87"/>
  <c r="R85" i="73"/>
  <c r="V84" i="73"/>
  <c r="B84" i="73" s="1"/>
  <c r="Q67" i="73"/>
  <c r="U66" i="73"/>
  <c r="W66" i="73"/>
  <c r="S67" i="73"/>
  <c r="V58" i="59"/>
  <c r="B58" i="59" s="1"/>
  <c r="R59" i="59"/>
  <c r="W57" i="59"/>
  <c r="S58" i="59"/>
  <c r="Q58" i="59"/>
  <c r="U57" i="59"/>
  <c r="R59" i="58"/>
  <c r="V58" i="58"/>
  <c r="B58" i="58" s="1"/>
  <c r="S59" i="58"/>
  <c r="W58" i="58"/>
  <c r="U58" i="58"/>
  <c r="Q59" i="58"/>
  <c r="U59" i="57"/>
  <c r="Q60" i="57"/>
  <c r="R58" i="57"/>
  <c r="V57" i="57"/>
  <c r="B57" i="57" s="1"/>
  <c r="S58" i="57"/>
  <c r="W57" i="57"/>
  <c r="U57" i="56"/>
  <c r="Q58" i="56"/>
  <c r="V59" i="56"/>
  <c r="B59" i="56" s="1"/>
  <c r="R60" i="56"/>
  <c r="W58" i="56"/>
  <c r="S59" i="56"/>
  <c r="Q62" i="53"/>
  <c r="U61" i="53"/>
  <c r="R58" i="53"/>
  <c r="V57" i="53"/>
  <c r="B57" i="53" s="1"/>
  <c r="W58" i="53"/>
  <c r="S59" i="53"/>
  <c r="Q58" i="51"/>
  <c r="U57" i="51"/>
  <c r="R59" i="51"/>
  <c r="V58" i="51"/>
  <c r="B58" i="51" s="1"/>
  <c r="S59" i="51"/>
  <c r="W58" i="51"/>
  <c r="V57" i="49"/>
  <c r="B57" i="49" s="1"/>
  <c r="R58" i="49"/>
  <c r="Q58" i="49"/>
  <c r="U57" i="49"/>
  <c r="S59" i="49"/>
  <c r="W58" i="49"/>
  <c r="K185" i="92" l="1"/>
  <c r="G185" i="92"/>
  <c r="E186" i="92"/>
  <c r="F186" i="92" s="1"/>
  <c r="D186" i="92"/>
  <c r="A188" i="92"/>
  <c r="C187" i="92"/>
  <c r="I184" i="92"/>
  <c r="M184" i="92" s="1"/>
  <c r="H184" i="92"/>
  <c r="L184" i="92" s="1"/>
  <c r="K187" i="87"/>
  <c r="B189" i="87"/>
  <c r="F188" i="87"/>
  <c r="C188" i="87"/>
  <c r="H186" i="87"/>
  <c r="L186" i="87" s="1"/>
  <c r="I186" i="87"/>
  <c r="M186" i="87" s="1"/>
  <c r="Q68" i="73"/>
  <c r="U67" i="73"/>
  <c r="W67" i="73"/>
  <c r="S68" i="73"/>
  <c r="R86" i="73"/>
  <c r="V85" i="73"/>
  <c r="B85" i="73" s="1"/>
  <c r="S59" i="59"/>
  <c r="W58" i="59"/>
  <c r="R60" i="59"/>
  <c r="V59" i="59"/>
  <c r="B59" i="59" s="1"/>
  <c r="Q59" i="59"/>
  <c r="U58" i="59"/>
  <c r="Q60" i="58"/>
  <c r="U59" i="58"/>
  <c r="S60" i="58"/>
  <c r="W59" i="58"/>
  <c r="R60" i="58"/>
  <c r="V59" i="58"/>
  <c r="B59" i="58" s="1"/>
  <c r="S59" i="57"/>
  <c r="W58" i="57"/>
  <c r="V58" i="57"/>
  <c r="B58" i="57" s="1"/>
  <c r="R59" i="57"/>
  <c r="Q61" i="57"/>
  <c r="U60" i="57"/>
  <c r="S60" i="56"/>
  <c r="W59" i="56"/>
  <c r="R61" i="56"/>
  <c r="V60" i="56"/>
  <c r="B60" i="56" s="1"/>
  <c r="Q59" i="56"/>
  <c r="U58" i="56"/>
  <c r="S60" i="53"/>
  <c r="W59" i="53"/>
  <c r="R59" i="53"/>
  <c r="V58" i="53"/>
  <c r="B58" i="53" s="1"/>
  <c r="U62" i="53"/>
  <c r="Q63" i="53"/>
  <c r="S60" i="51"/>
  <c r="W59" i="51"/>
  <c r="R60" i="51"/>
  <c r="V59" i="51"/>
  <c r="B59" i="51" s="1"/>
  <c r="Q59" i="51"/>
  <c r="U58" i="51"/>
  <c r="S60" i="49"/>
  <c r="W59" i="49"/>
  <c r="Q59" i="49"/>
  <c r="U58" i="49"/>
  <c r="R59" i="49"/>
  <c r="V58" i="49"/>
  <c r="B58" i="49" s="1"/>
  <c r="A189" i="92" l="1"/>
  <c r="C188" i="92"/>
  <c r="E187" i="92"/>
  <c r="F187" i="92" s="1"/>
  <c r="D187" i="92"/>
  <c r="K186" i="92"/>
  <c r="G186" i="92"/>
  <c r="I185" i="92"/>
  <c r="M185" i="92" s="1"/>
  <c r="H185" i="92"/>
  <c r="L185" i="92" s="1"/>
  <c r="K188" i="87"/>
  <c r="F189" i="87"/>
  <c r="B190" i="87"/>
  <c r="C189" i="87"/>
  <c r="H187" i="87"/>
  <c r="L187" i="87" s="1"/>
  <c r="I187" i="87"/>
  <c r="M187" i="87" s="1"/>
  <c r="R87" i="73"/>
  <c r="V86" i="73"/>
  <c r="B86" i="73" s="1"/>
  <c r="S69" i="73"/>
  <c r="W68" i="73"/>
  <c r="Q69" i="73"/>
  <c r="U68" i="73"/>
  <c r="U59" i="59"/>
  <c r="Q60" i="59"/>
  <c r="V60" i="59"/>
  <c r="B60" i="59" s="1"/>
  <c r="R61" i="59"/>
  <c r="W59" i="59"/>
  <c r="S60" i="59"/>
  <c r="R61" i="58"/>
  <c r="V60" i="58"/>
  <c r="B60" i="58" s="1"/>
  <c r="S61" i="58"/>
  <c r="W60" i="58"/>
  <c r="U60" i="58"/>
  <c r="Q61" i="58"/>
  <c r="U61" i="57"/>
  <c r="Q62" i="57"/>
  <c r="R60" i="57"/>
  <c r="V59" i="57"/>
  <c r="B59" i="57" s="1"/>
  <c r="S60" i="57"/>
  <c r="W59" i="57"/>
  <c r="Q60" i="56"/>
  <c r="U59" i="56"/>
  <c r="V61" i="56"/>
  <c r="B61" i="56" s="1"/>
  <c r="R62" i="56"/>
  <c r="W60" i="56"/>
  <c r="S61" i="56"/>
  <c r="Q64" i="53"/>
  <c r="U63" i="53"/>
  <c r="R60" i="53"/>
  <c r="V59" i="53"/>
  <c r="B59" i="53" s="1"/>
  <c r="W60" i="53"/>
  <c r="S61" i="53"/>
  <c r="R61" i="51"/>
  <c r="V60" i="51"/>
  <c r="B60" i="51" s="1"/>
  <c r="Q60" i="51"/>
  <c r="U59" i="51"/>
  <c r="S61" i="51"/>
  <c r="W60" i="51"/>
  <c r="Q60" i="49"/>
  <c r="U59" i="49"/>
  <c r="V59" i="49"/>
  <c r="B59" i="49" s="1"/>
  <c r="R60" i="49"/>
  <c r="S61" i="49"/>
  <c r="W60" i="49"/>
  <c r="K187" i="92" l="1"/>
  <c r="G187" i="92"/>
  <c r="E188" i="92"/>
  <c r="F188" i="92" s="1"/>
  <c r="D188" i="92"/>
  <c r="H186" i="92"/>
  <c r="L186" i="92" s="1"/>
  <c r="I186" i="92"/>
  <c r="M186" i="92" s="1"/>
  <c r="A190" i="92"/>
  <c r="C189" i="92"/>
  <c r="B191" i="87"/>
  <c r="C190" i="87"/>
  <c r="F190" i="87"/>
  <c r="K189" i="87"/>
  <c r="I188" i="87"/>
  <c r="M188" i="87" s="1"/>
  <c r="H188" i="87"/>
  <c r="L188" i="87" s="1"/>
  <c r="Q70" i="73"/>
  <c r="U69" i="73"/>
  <c r="S70" i="73"/>
  <c r="W69" i="73"/>
  <c r="R88" i="73"/>
  <c r="V87" i="73"/>
  <c r="B87" i="73" s="1"/>
  <c r="R62" i="59"/>
  <c r="V61" i="59"/>
  <c r="B61" i="59" s="1"/>
  <c r="S61" i="59"/>
  <c r="W60" i="59"/>
  <c r="Q61" i="59"/>
  <c r="U60" i="59"/>
  <c r="Q62" i="58"/>
  <c r="U61" i="58"/>
  <c r="S62" i="58"/>
  <c r="W61" i="58"/>
  <c r="R62" i="58"/>
  <c r="V61" i="58"/>
  <c r="B61" i="58" s="1"/>
  <c r="S61" i="57"/>
  <c r="W60" i="57"/>
  <c r="V60" i="57"/>
  <c r="B60" i="57" s="1"/>
  <c r="R61" i="57"/>
  <c r="Q63" i="57"/>
  <c r="U62" i="57"/>
  <c r="S62" i="56"/>
  <c r="W61" i="56"/>
  <c r="R63" i="56"/>
  <c r="V62" i="56"/>
  <c r="B62" i="56" s="1"/>
  <c r="Q61" i="56"/>
  <c r="U60" i="56"/>
  <c r="S62" i="53"/>
  <c r="W61" i="53"/>
  <c r="R61" i="53"/>
  <c r="V60" i="53"/>
  <c r="B60" i="53" s="1"/>
  <c r="U64" i="53"/>
  <c r="Q65" i="53"/>
  <c r="U60" i="51"/>
  <c r="Q61" i="51"/>
  <c r="S62" i="51"/>
  <c r="W61" i="51"/>
  <c r="R62" i="51"/>
  <c r="V61" i="51"/>
  <c r="B61" i="51" s="1"/>
  <c r="V60" i="49"/>
  <c r="B60" i="49" s="1"/>
  <c r="R61" i="49"/>
  <c r="S62" i="49"/>
  <c r="W61" i="49"/>
  <c r="Q61" i="49"/>
  <c r="U60" i="49"/>
  <c r="E189" i="92" l="1"/>
  <c r="F189" i="92" s="1"/>
  <c r="D189" i="92"/>
  <c r="K188" i="92"/>
  <c r="G188" i="92"/>
  <c r="A191" i="92"/>
  <c r="C190" i="92"/>
  <c r="I187" i="92"/>
  <c r="M187" i="92" s="1"/>
  <c r="H187" i="92"/>
  <c r="L187" i="92" s="1"/>
  <c r="I189" i="87"/>
  <c r="M189" i="87" s="1"/>
  <c r="H189" i="87"/>
  <c r="L189" i="87" s="1"/>
  <c r="K190" i="87"/>
  <c r="B192" i="87"/>
  <c r="F191" i="87"/>
  <c r="C191" i="87"/>
  <c r="W70" i="73"/>
  <c r="S71" i="73"/>
  <c r="R89" i="73"/>
  <c r="V88" i="73"/>
  <c r="B88" i="73" s="1"/>
  <c r="Q71" i="73"/>
  <c r="U70" i="73"/>
  <c r="W61" i="59"/>
  <c r="S62" i="59"/>
  <c r="U61" i="59"/>
  <c r="Q62" i="59"/>
  <c r="V62" i="59"/>
  <c r="B62" i="59" s="1"/>
  <c r="R63" i="59"/>
  <c r="R63" i="58"/>
  <c r="V62" i="58"/>
  <c r="B62" i="58" s="1"/>
  <c r="S63" i="58"/>
  <c r="W62" i="58"/>
  <c r="U62" i="58"/>
  <c r="Q63" i="58"/>
  <c r="U63" i="57"/>
  <c r="Q64" i="57"/>
  <c r="R62" i="57"/>
  <c r="V61" i="57"/>
  <c r="B61" i="57" s="1"/>
  <c r="S62" i="57"/>
  <c r="W61" i="57"/>
  <c r="U61" i="56"/>
  <c r="Q62" i="56"/>
  <c r="R64" i="56"/>
  <c r="V63" i="56"/>
  <c r="B63" i="56" s="1"/>
  <c r="W62" i="56"/>
  <c r="S63" i="56"/>
  <c r="Q66" i="53"/>
  <c r="U65" i="53"/>
  <c r="R62" i="53"/>
  <c r="V61" i="53"/>
  <c r="B61" i="53" s="1"/>
  <c r="W62" i="53"/>
  <c r="S63" i="53"/>
  <c r="S63" i="51"/>
  <c r="W62" i="51"/>
  <c r="R63" i="51"/>
  <c r="V62" i="51"/>
  <c r="B62" i="51" s="1"/>
  <c r="Q62" i="51"/>
  <c r="U61" i="51"/>
  <c r="Q62" i="49"/>
  <c r="U61" i="49"/>
  <c r="W62" i="49"/>
  <c r="S63" i="49"/>
  <c r="V61" i="49"/>
  <c r="B61" i="49" s="1"/>
  <c r="R62" i="49"/>
  <c r="C191" i="92" l="1"/>
  <c r="A192" i="92"/>
  <c r="I188" i="92"/>
  <c r="M188" i="92" s="1"/>
  <c r="H188" i="92"/>
  <c r="L188" i="92" s="1"/>
  <c r="E190" i="92"/>
  <c r="F190" i="92" s="1"/>
  <c r="D190" i="92"/>
  <c r="K189" i="92"/>
  <c r="G189" i="92"/>
  <c r="B193" i="87"/>
  <c r="F192" i="87"/>
  <c r="C192" i="87"/>
  <c r="H190" i="87"/>
  <c r="L190" i="87" s="1"/>
  <c r="I190" i="87"/>
  <c r="M190" i="87" s="1"/>
  <c r="K191" i="87"/>
  <c r="R90" i="73"/>
  <c r="V89" i="73"/>
  <c r="B89" i="73" s="1"/>
  <c r="Q72" i="73"/>
  <c r="U71" i="73"/>
  <c r="W71" i="73"/>
  <c r="S72" i="73"/>
  <c r="Q63" i="59"/>
  <c r="U62" i="59"/>
  <c r="R64" i="59"/>
  <c r="V63" i="59"/>
  <c r="B63" i="59" s="1"/>
  <c r="S63" i="59"/>
  <c r="W62" i="59"/>
  <c r="Q64" i="58"/>
  <c r="U63" i="58"/>
  <c r="S64" i="58"/>
  <c r="W63" i="58"/>
  <c r="R64" i="58"/>
  <c r="V63" i="58"/>
  <c r="B63" i="58" s="1"/>
  <c r="S63" i="57"/>
  <c r="W62" i="57"/>
  <c r="V62" i="57"/>
  <c r="B62" i="57" s="1"/>
  <c r="R63" i="57"/>
  <c r="Q65" i="57"/>
  <c r="U64" i="57"/>
  <c r="S64" i="56"/>
  <c r="W63" i="56"/>
  <c r="Q63" i="56"/>
  <c r="U62" i="56"/>
  <c r="R65" i="56"/>
  <c r="V64" i="56"/>
  <c r="B64" i="56" s="1"/>
  <c r="S64" i="53"/>
  <c r="W63" i="53"/>
  <c r="R63" i="53"/>
  <c r="V62" i="53"/>
  <c r="B62" i="53" s="1"/>
  <c r="U66" i="53"/>
  <c r="Q67" i="53"/>
  <c r="R64" i="51"/>
  <c r="V63" i="51"/>
  <c r="B63" i="51" s="1"/>
  <c r="Q63" i="51"/>
  <c r="U62" i="51"/>
  <c r="S64" i="51"/>
  <c r="W63" i="51"/>
  <c r="V62" i="49"/>
  <c r="B62" i="49" s="1"/>
  <c r="R63" i="49"/>
  <c r="S64" i="49"/>
  <c r="W63" i="49"/>
  <c r="Q63" i="49"/>
  <c r="U62" i="49"/>
  <c r="I189" i="92" l="1"/>
  <c r="M189" i="92" s="1"/>
  <c r="H189" i="92"/>
  <c r="L189" i="92" s="1"/>
  <c r="A193" i="92"/>
  <c r="C192" i="92"/>
  <c r="K190" i="92"/>
  <c r="G190" i="92"/>
  <c r="E191" i="92"/>
  <c r="F191" i="92" s="1"/>
  <c r="D191" i="92"/>
  <c r="I191" i="87"/>
  <c r="M191" i="87" s="1"/>
  <c r="H191" i="87"/>
  <c r="L191" i="87" s="1"/>
  <c r="B194" i="87"/>
  <c r="F193" i="87"/>
  <c r="C193" i="87"/>
  <c r="K192" i="87"/>
  <c r="S73" i="73"/>
  <c r="W72" i="73"/>
  <c r="Q73" i="73"/>
  <c r="U72" i="73"/>
  <c r="R91" i="73"/>
  <c r="V90" i="73"/>
  <c r="B90" i="73" s="1"/>
  <c r="U63" i="59"/>
  <c r="Q64" i="59"/>
  <c r="W63" i="59"/>
  <c r="S64" i="59"/>
  <c r="V64" i="59"/>
  <c r="B64" i="59" s="1"/>
  <c r="R65" i="59"/>
  <c r="R65" i="58"/>
  <c r="V64" i="58"/>
  <c r="B64" i="58" s="1"/>
  <c r="S65" i="58"/>
  <c r="W64" i="58"/>
  <c r="U64" i="58"/>
  <c r="Q65" i="58"/>
  <c r="U65" i="57"/>
  <c r="Q66" i="57"/>
  <c r="R64" i="57"/>
  <c r="V63" i="57"/>
  <c r="B63" i="57" s="1"/>
  <c r="S64" i="57"/>
  <c r="W63" i="57"/>
  <c r="W64" i="56"/>
  <c r="S65" i="56"/>
  <c r="V65" i="56"/>
  <c r="B65" i="56" s="1"/>
  <c r="R66" i="56"/>
  <c r="Q64" i="56"/>
  <c r="U63" i="56"/>
  <c r="Q68" i="53"/>
  <c r="U67" i="53"/>
  <c r="R64" i="53"/>
  <c r="V63" i="53"/>
  <c r="B63" i="53" s="1"/>
  <c r="W64" i="53"/>
  <c r="S65" i="53"/>
  <c r="S65" i="51"/>
  <c r="W64" i="51"/>
  <c r="Q64" i="51"/>
  <c r="U63" i="51"/>
  <c r="R65" i="51"/>
  <c r="V64" i="51"/>
  <c r="B64" i="51" s="1"/>
  <c r="W64" i="49"/>
  <c r="S65" i="49"/>
  <c r="Q64" i="49"/>
  <c r="U63" i="49"/>
  <c r="V63" i="49"/>
  <c r="B63" i="49" s="1"/>
  <c r="R64" i="49"/>
  <c r="I190" i="92" l="1"/>
  <c r="M190" i="92" s="1"/>
  <c r="H190" i="92"/>
  <c r="L190" i="92" s="1"/>
  <c r="K191" i="92"/>
  <c r="G191" i="92"/>
  <c r="E192" i="92"/>
  <c r="F192" i="92" s="1"/>
  <c r="D192" i="92"/>
  <c r="A194" i="92"/>
  <c r="C193" i="92"/>
  <c r="C194" i="87"/>
  <c r="B195" i="87"/>
  <c r="F194" i="87"/>
  <c r="I192" i="87"/>
  <c r="M192" i="87" s="1"/>
  <c r="H192" i="87"/>
  <c r="L192" i="87" s="1"/>
  <c r="K193" i="87"/>
  <c r="Q74" i="73"/>
  <c r="U73" i="73"/>
  <c r="R92" i="73"/>
  <c r="V91" i="73"/>
  <c r="B91" i="73" s="1"/>
  <c r="S74" i="73"/>
  <c r="W73" i="73"/>
  <c r="R66" i="59"/>
  <c r="V65" i="59"/>
  <c r="B65" i="59" s="1"/>
  <c r="S65" i="59"/>
  <c r="W64" i="59"/>
  <c r="Q65" i="59"/>
  <c r="U64" i="59"/>
  <c r="Q66" i="58"/>
  <c r="U65" i="58"/>
  <c r="S66" i="58"/>
  <c r="W65" i="58"/>
  <c r="R66" i="58"/>
  <c r="V65" i="58"/>
  <c r="B65" i="58" s="1"/>
  <c r="S65" i="57"/>
  <c r="W64" i="57"/>
  <c r="V64" i="57"/>
  <c r="B64" i="57" s="1"/>
  <c r="R65" i="57"/>
  <c r="Q67" i="57"/>
  <c r="U66" i="57"/>
  <c r="R67" i="56"/>
  <c r="V66" i="56"/>
  <c r="B66" i="56" s="1"/>
  <c r="Q65" i="56"/>
  <c r="U64" i="56"/>
  <c r="S66" i="56"/>
  <c r="W65" i="56"/>
  <c r="W65" i="53"/>
  <c r="S66" i="53"/>
  <c r="R65" i="53"/>
  <c r="V64" i="53"/>
  <c r="B64" i="53" s="1"/>
  <c r="Q69" i="53"/>
  <c r="U68" i="53"/>
  <c r="R66" i="51"/>
  <c r="V65" i="51"/>
  <c r="B65" i="51" s="1"/>
  <c r="U64" i="51"/>
  <c r="Q65" i="51"/>
  <c r="S66" i="51"/>
  <c r="W65" i="51"/>
  <c r="V64" i="49"/>
  <c r="B64" i="49" s="1"/>
  <c r="R65" i="49"/>
  <c r="Q65" i="49"/>
  <c r="U64" i="49"/>
  <c r="S66" i="49"/>
  <c r="W65" i="49"/>
  <c r="A195" i="92" l="1"/>
  <c r="C194" i="92"/>
  <c r="E193" i="92"/>
  <c r="F193" i="92" s="1"/>
  <c r="D193" i="92"/>
  <c r="K192" i="92"/>
  <c r="G192" i="92"/>
  <c r="I191" i="92"/>
  <c r="M191" i="92" s="1"/>
  <c r="H191" i="92"/>
  <c r="L191" i="92" s="1"/>
  <c r="H193" i="87"/>
  <c r="L193" i="87" s="1"/>
  <c r="I193" i="87"/>
  <c r="M193" i="87" s="1"/>
  <c r="F195" i="87"/>
  <c r="C195" i="87"/>
  <c r="B196" i="87"/>
  <c r="K194" i="87"/>
  <c r="S75" i="73"/>
  <c r="W74" i="73"/>
  <c r="R93" i="73"/>
  <c r="V92" i="73"/>
  <c r="B92" i="73" s="1"/>
  <c r="Q75" i="73"/>
  <c r="U74" i="73"/>
  <c r="U65" i="59"/>
  <c r="Q66" i="59"/>
  <c r="W65" i="59"/>
  <c r="S66" i="59"/>
  <c r="V66" i="59"/>
  <c r="B66" i="59" s="1"/>
  <c r="R67" i="59"/>
  <c r="R67" i="58"/>
  <c r="V66" i="58"/>
  <c r="B66" i="58" s="1"/>
  <c r="S67" i="58"/>
  <c r="W66" i="58"/>
  <c r="U66" i="58"/>
  <c r="Q67" i="58"/>
  <c r="R66" i="57"/>
  <c r="V65" i="57"/>
  <c r="B65" i="57" s="1"/>
  <c r="U67" i="57"/>
  <c r="Q68" i="57"/>
  <c r="W65" i="57"/>
  <c r="S66" i="57"/>
  <c r="R68" i="56"/>
  <c r="V67" i="56"/>
  <c r="B67" i="56" s="1"/>
  <c r="W66" i="56"/>
  <c r="S67" i="56"/>
  <c r="U65" i="56"/>
  <c r="Q66" i="56"/>
  <c r="Q70" i="53"/>
  <c r="U69" i="53"/>
  <c r="W66" i="53"/>
  <c r="S67" i="53"/>
  <c r="V65" i="53"/>
  <c r="B65" i="53" s="1"/>
  <c r="R66" i="53"/>
  <c r="Q66" i="51"/>
  <c r="U65" i="51"/>
  <c r="S67" i="51"/>
  <c r="W66" i="51"/>
  <c r="R67" i="51"/>
  <c r="V66" i="51"/>
  <c r="B66" i="51" s="1"/>
  <c r="S67" i="49"/>
  <c r="W66" i="49"/>
  <c r="Q66" i="49"/>
  <c r="U65" i="49"/>
  <c r="V65" i="49"/>
  <c r="B65" i="49" s="1"/>
  <c r="R66" i="49"/>
  <c r="I192" i="92" l="1"/>
  <c r="M192" i="92" s="1"/>
  <c r="H192" i="92"/>
  <c r="L192" i="92" s="1"/>
  <c r="K193" i="92"/>
  <c r="G193" i="92"/>
  <c r="E194" i="92"/>
  <c r="F194" i="92" s="1"/>
  <c r="D194" i="92"/>
  <c r="C195" i="92"/>
  <c r="A196" i="92"/>
  <c r="K195" i="87"/>
  <c r="H194" i="87"/>
  <c r="L194" i="87" s="1"/>
  <c r="I194" i="87"/>
  <c r="M194" i="87" s="1"/>
  <c r="C196" i="87"/>
  <c r="B197" i="87"/>
  <c r="F196" i="87"/>
  <c r="R94" i="73"/>
  <c r="V93" i="73"/>
  <c r="B93" i="73" s="1"/>
  <c r="Q76" i="73"/>
  <c r="U75" i="73"/>
  <c r="S76" i="73"/>
  <c r="W75" i="73"/>
  <c r="S67" i="59"/>
  <c r="W66" i="59"/>
  <c r="R68" i="59"/>
  <c r="V67" i="59"/>
  <c r="B67" i="59" s="1"/>
  <c r="Q67" i="59"/>
  <c r="U66" i="59"/>
  <c r="Q68" i="58"/>
  <c r="U67" i="58"/>
  <c r="S68" i="58"/>
  <c r="W67" i="58"/>
  <c r="R68" i="58"/>
  <c r="V67" i="58"/>
  <c r="B67" i="58" s="1"/>
  <c r="U68" i="57"/>
  <c r="Q69" i="57"/>
  <c r="S67" i="57"/>
  <c r="W66" i="57"/>
  <c r="V66" i="57"/>
  <c r="B66" i="57" s="1"/>
  <c r="R67" i="57"/>
  <c r="R69" i="56"/>
  <c r="V68" i="56"/>
  <c r="B68" i="56" s="1"/>
  <c r="S68" i="56"/>
  <c r="W67" i="56"/>
  <c r="Q67" i="56"/>
  <c r="U66" i="56"/>
  <c r="V66" i="53"/>
  <c r="B66" i="53" s="1"/>
  <c r="R67" i="53"/>
  <c r="S68" i="53"/>
  <c r="W67" i="53"/>
  <c r="Q71" i="53"/>
  <c r="U70" i="53"/>
  <c r="S68" i="51"/>
  <c r="W67" i="51"/>
  <c r="R68" i="51"/>
  <c r="V67" i="51"/>
  <c r="B67" i="51" s="1"/>
  <c r="Q67" i="51"/>
  <c r="U66" i="51"/>
  <c r="V66" i="49"/>
  <c r="B66" i="49" s="1"/>
  <c r="R67" i="49"/>
  <c r="Q67" i="49"/>
  <c r="U66" i="49"/>
  <c r="S68" i="49"/>
  <c r="W67" i="49"/>
  <c r="A197" i="92" l="1"/>
  <c r="C196" i="92"/>
  <c r="I193" i="92"/>
  <c r="M193" i="92" s="1"/>
  <c r="H193" i="92"/>
  <c r="L193" i="92" s="1"/>
  <c r="K194" i="92"/>
  <c r="G194" i="92"/>
  <c r="E195" i="92"/>
  <c r="F195" i="92" s="1"/>
  <c r="D195" i="92"/>
  <c r="K196" i="87"/>
  <c r="B198" i="87"/>
  <c r="F197" i="87"/>
  <c r="C197" i="87"/>
  <c r="I195" i="87"/>
  <c r="M195" i="87" s="1"/>
  <c r="H195" i="87"/>
  <c r="L195" i="87" s="1"/>
  <c r="Q77" i="73"/>
  <c r="U76" i="73"/>
  <c r="S77" i="73"/>
  <c r="W76" i="73"/>
  <c r="V94" i="73"/>
  <c r="B94" i="73" s="1"/>
  <c r="R95" i="73"/>
  <c r="U67" i="59"/>
  <c r="Q68" i="59"/>
  <c r="V68" i="59"/>
  <c r="B68" i="59" s="1"/>
  <c r="R69" i="59"/>
  <c r="W67" i="59"/>
  <c r="S68" i="59"/>
  <c r="R69" i="58"/>
  <c r="V68" i="58"/>
  <c r="B68" i="58" s="1"/>
  <c r="S69" i="58"/>
  <c r="W68" i="58"/>
  <c r="U68" i="58"/>
  <c r="Q69" i="58"/>
  <c r="S68" i="57"/>
  <c r="W67" i="57"/>
  <c r="U69" i="57"/>
  <c r="Q70" i="57"/>
  <c r="R68" i="57"/>
  <c r="V67" i="57"/>
  <c r="B67" i="57" s="1"/>
  <c r="R70" i="56"/>
  <c r="V69" i="56"/>
  <c r="B69" i="56" s="1"/>
  <c r="W68" i="56"/>
  <c r="S69" i="56"/>
  <c r="U67" i="56"/>
  <c r="Q68" i="56"/>
  <c r="W68" i="53"/>
  <c r="S69" i="53"/>
  <c r="R68" i="53"/>
  <c r="V67" i="53"/>
  <c r="B67" i="53" s="1"/>
  <c r="Q72" i="53"/>
  <c r="U71" i="53"/>
  <c r="Q68" i="51"/>
  <c r="U67" i="51"/>
  <c r="R69" i="51"/>
  <c r="V68" i="51"/>
  <c r="B68" i="51" s="1"/>
  <c r="S69" i="51"/>
  <c r="W68" i="51"/>
  <c r="S69" i="49"/>
  <c r="W68" i="49"/>
  <c r="Q68" i="49"/>
  <c r="U67" i="49"/>
  <c r="V67" i="49"/>
  <c r="B67" i="49" s="1"/>
  <c r="R68" i="49"/>
  <c r="K195" i="92" l="1"/>
  <c r="G195" i="92"/>
  <c r="E196" i="92"/>
  <c r="F196" i="92" s="1"/>
  <c r="D196" i="92"/>
  <c r="I194" i="92"/>
  <c r="M194" i="92" s="1"/>
  <c r="H194" i="92"/>
  <c r="L194" i="92" s="1"/>
  <c r="C197" i="92"/>
  <c r="A198" i="92"/>
  <c r="K197" i="87"/>
  <c r="F198" i="87"/>
  <c r="B199" i="87"/>
  <c r="C198" i="87"/>
  <c r="I196" i="87"/>
  <c r="M196" i="87" s="1"/>
  <c r="H196" i="87"/>
  <c r="L196" i="87" s="1"/>
  <c r="V95" i="73"/>
  <c r="B95" i="73" s="1"/>
  <c r="R96" i="73"/>
  <c r="S78" i="73"/>
  <c r="W77" i="73"/>
  <c r="Q78" i="73"/>
  <c r="U77" i="73"/>
  <c r="S69" i="59"/>
  <c r="W68" i="59"/>
  <c r="R70" i="59"/>
  <c r="V69" i="59"/>
  <c r="B69" i="59" s="1"/>
  <c r="Q69" i="59"/>
  <c r="U68" i="59"/>
  <c r="Q70" i="58"/>
  <c r="U69" i="58"/>
  <c r="S70" i="58"/>
  <c r="W69" i="58"/>
  <c r="R70" i="58"/>
  <c r="V69" i="58"/>
  <c r="B69" i="58" s="1"/>
  <c r="S69" i="57"/>
  <c r="W68" i="57"/>
  <c r="R69" i="57"/>
  <c r="V68" i="57"/>
  <c r="B68" i="57" s="1"/>
  <c r="Q71" i="57"/>
  <c r="U70" i="57"/>
  <c r="S70" i="56"/>
  <c r="W69" i="56"/>
  <c r="Q69" i="56"/>
  <c r="U68" i="56"/>
  <c r="R71" i="56"/>
  <c r="V70" i="56"/>
  <c r="B70" i="56" s="1"/>
  <c r="S70" i="53"/>
  <c r="W69" i="53"/>
  <c r="U72" i="53"/>
  <c r="Q73" i="53"/>
  <c r="R69" i="53"/>
  <c r="V68" i="53"/>
  <c r="B68" i="53" s="1"/>
  <c r="R70" i="51"/>
  <c r="V69" i="51"/>
  <c r="B69" i="51" s="1"/>
  <c r="S70" i="51"/>
  <c r="W69" i="51"/>
  <c r="U68" i="51"/>
  <c r="Q69" i="51"/>
  <c r="Q69" i="49"/>
  <c r="U68" i="49"/>
  <c r="V68" i="49"/>
  <c r="B68" i="49" s="1"/>
  <c r="R69" i="49"/>
  <c r="S70" i="49"/>
  <c r="W69" i="49"/>
  <c r="I195" i="92" l="1"/>
  <c r="M195" i="92" s="1"/>
  <c r="H195" i="92"/>
  <c r="L195" i="92" s="1"/>
  <c r="A199" i="92"/>
  <c r="C198" i="92"/>
  <c r="K196" i="92"/>
  <c r="G196" i="92"/>
  <c r="E197" i="92"/>
  <c r="F197" i="92" s="1"/>
  <c r="D197" i="92"/>
  <c r="K198" i="87"/>
  <c r="C199" i="87"/>
  <c r="F199" i="87"/>
  <c r="B200" i="87"/>
  <c r="H197" i="87"/>
  <c r="L197" i="87" s="1"/>
  <c r="I197" i="87"/>
  <c r="M197" i="87" s="1"/>
  <c r="S79" i="73"/>
  <c r="W78" i="73"/>
  <c r="Q79" i="73"/>
  <c r="U78" i="73"/>
  <c r="R97" i="73"/>
  <c r="V96" i="73"/>
  <c r="B96" i="73" s="1"/>
  <c r="V70" i="59"/>
  <c r="B70" i="59" s="1"/>
  <c r="R71" i="59"/>
  <c r="U69" i="59"/>
  <c r="Q70" i="59"/>
  <c r="W69" i="59"/>
  <c r="S70" i="59"/>
  <c r="R71" i="58"/>
  <c r="V70" i="58"/>
  <c r="B70" i="58" s="1"/>
  <c r="S71" i="58"/>
  <c r="W70" i="58"/>
  <c r="U70" i="58"/>
  <c r="Q71" i="58"/>
  <c r="U71" i="57"/>
  <c r="Q72" i="57"/>
  <c r="V69" i="57"/>
  <c r="B69" i="57" s="1"/>
  <c r="R70" i="57"/>
  <c r="S70" i="57"/>
  <c r="W69" i="57"/>
  <c r="V71" i="56"/>
  <c r="B71" i="56" s="1"/>
  <c r="R72" i="56"/>
  <c r="Q70" i="56"/>
  <c r="U69" i="56"/>
  <c r="W70" i="56"/>
  <c r="S71" i="56"/>
  <c r="R70" i="53"/>
  <c r="V69" i="53"/>
  <c r="B69" i="53" s="1"/>
  <c r="Q74" i="53"/>
  <c r="U73" i="53"/>
  <c r="W70" i="53"/>
  <c r="S71" i="53"/>
  <c r="S71" i="51"/>
  <c r="W70" i="51"/>
  <c r="Q70" i="51"/>
  <c r="U69" i="51"/>
  <c r="R71" i="51"/>
  <c r="V70" i="51"/>
  <c r="B70" i="51" s="1"/>
  <c r="W70" i="49"/>
  <c r="S71" i="49"/>
  <c r="V69" i="49"/>
  <c r="B69" i="49" s="1"/>
  <c r="R70" i="49"/>
  <c r="Q70" i="49"/>
  <c r="U69" i="49"/>
  <c r="K197" i="92" l="1"/>
  <c r="G197" i="92"/>
  <c r="E198" i="92"/>
  <c r="F198" i="92" s="1"/>
  <c r="D198" i="92"/>
  <c r="I196" i="92"/>
  <c r="M196" i="92" s="1"/>
  <c r="H196" i="92"/>
  <c r="L196" i="92" s="1"/>
  <c r="A200" i="92"/>
  <c r="C199" i="92"/>
  <c r="K199" i="87"/>
  <c r="C200" i="87"/>
  <c r="B201" i="87"/>
  <c r="F200" i="87"/>
  <c r="I198" i="87"/>
  <c r="M198" i="87" s="1"/>
  <c r="H198" i="87"/>
  <c r="L198" i="87" s="1"/>
  <c r="Q80" i="73"/>
  <c r="U79" i="73"/>
  <c r="V97" i="73"/>
  <c r="B97" i="73" s="1"/>
  <c r="R98" i="73"/>
  <c r="W79" i="73"/>
  <c r="S80" i="73"/>
  <c r="S71" i="59"/>
  <c r="W70" i="59"/>
  <c r="Q71" i="59"/>
  <c r="U70" i="59"/>
  <c r="R72" i="59"/>
  <c r="V71" i="59"/>
  <c r="B71" i="59" s="1"/>
  <c r="Q72" i="58"/>
  <c r="U71" i="58"/>
  <c r="S72" i="58"/>
  <c r="W71" i="58"/>
  <c r="R72" i="58"/>
  <c r="V71" i="58"/>
  <c r="B71" i="58" s="1"/>
  <c r="S71" i="57"/>
  <c r="W70" i="57"/>
  <c r="R71" i="57"/>
  <c r="V70" i="57"/>
  <c r="B70" i="57" s="1"/>
  <c r="U72" i="57"/>
  <c r="Q73" i="57"/>
  <c r="Q71" i="56"/>
  <c r="U70" i="56"/>
  <c r="S72" i="56"/>
  <c r="W71" i="56"/>
  <c r="R73" i="56"/>
  <c r="V72" i="56"/>
  <c r="B72" i="56" s="1"/>
  <c r="S72" i="53"/>
  <c r="W71" i="53"/>
  <c r="U74" i="53"/>
  <c r="Q75" i="53"/>
  <c r="R71" i="53"/>
  <c r="V70" i="53"/>
  <c r="B70" i="53" s="1"/>
  <c r="R72" i="51"/>
  <c r="V71" i="51"/>
  <c r="B71" i="51" s="1"/>
  <c r="Q71" i="51"/>
  <c r="U70" i="51"/>
  <c r="S72" i="51"/>
  <c r="W71" i="51"/>
  <c r="Q71" i="49"/>
  <c r="U70" i="49"/>
  <c r="S72" i="49"/>
  <c r="W71" i="49"/>
  <c r="V70" i="49"/>
  <c r="B70" i="49" s="1"/>
  <c r="R71" i="49"/>
  <c r="E199" i="92" l="1"/>
  <c r="F199" i="92" s="1"/>
  <c r="D199" i="92"/>
  <c r="I197" i="92"/>
  <c r="M197" i="92" s="1"/>
  <c r="H197" i="92"/>
  <c r="L197" i="92" s="1"/>
  <c r="A201" i="92"/>
  <c r="C200" i="92"/>
  <c r="K198" i="92"/>
  <c r="G198" i="92"/>
  <c r="F201" i="87"/>
  <c r="B202" i="87"/>
  <c r="C201" i="87"/>
  <c r="K200" i="87"/>
  <c r="I199" i="87"/>
  <c r="M199" i="87" s="1"/>
  <c r="H199" i="87"/>
  <c r="L199" i="87" s="1"/>
  <c r="S81" i="73"/>
  <c r="W80" i="73"/>
  <c r="R99" i="73"/>
  <c r="V98" i="73"/>
  <c r="B98" i="73" s="1"/>
  <c r="Q81" i="73"/>
  <c r="U80" i="73"/>
  <c r="U71" i="59"/>
  <c r="Q72" i="59"/>
  <c r="W71" i="59"/>
  <c r="S72" i="59"/>
  <c r="V72" i="59"/>
  <c r="B72" i="59" s="1"/>
  <c r="R73" i="59"/>
  <c r="R73" i="58"/>
  <c r="V72" i="58"/>
  <c r="B72" i="58" s="1"/>
  <c r="S73" i="58"/>
  <c r="W72" i="58"/>
  <c r="U72" i="58"/>
  <c r="Q73" i="58"/>
  <c r="U73" i="57"/>
  <c r="Q74" i="57"/>
  <c r="R72" i="57"/>
  <c r="V71" i="57"/>
  <c r="B71" i="57" s="1"/>
  <c r="S72" i="57"/>
  <c r="W71" i="57"/>
  <c r="W72" i="56"/>
  <c r="S73" i="56"/>
  <c r="R74" i="56"/>
  <c r="V73" i="56"/>
  <c r="B73" i="56" s="1"/>
  <c r="U71" i="56"/>
  <c r="Q72" i="56"/>
  <c r="R72" i="53"/>
  <c r="V71" i="53"/>
  <c r="B71" i="53" s="1"/>
  <c r="Q76" i="53"/>
  <c r="U75" i="53"/>
  <c r="W72" i="53"/>
  <c r="S73" i="53"/>
  <c r="S73" i="51"/>
  <c r="W72" i="51"/>
  <c r="Q72" i="51"/>
  <c r="U71" i="51"/>
  <c r="R73" i="51"/>
  <c r="V72" i="51"/>
  <c r="B72" i="51" s="1"/>
  <c r="W72" i="49"/>
  <c r="S73" i="49"/>
  <c r="V71" i="49"/>
  <c r="B71" i="49" s="1"/>
  <c r="R72" i="49"/>
  <c r="Q72" i="49"/>
  <c r="U71" i="49"/>
  <c r="H198" i="92" l="1"/>
  <c r="L198" i="92" s="1"/>
  <c r="I198" i="92"/>
  <c r="M198" i="92" s="1"/>
  <c r="E200" i="92"/>
  <c r="F200" i="92" s="1"/>
  <c r="D200" i="92"/>
  <c r="C201" i="92"/>
  <c r="A202" i="92"/>
  <c r="K199" i="92"/>
  <c r="G199" i="92"/>
  <c r="I200" i="87"/>
  <c r="M200" i="87" s="1"/>
  <c r="H200" i="87"/>
  <c r="L200" i="87" s="1"/>
  <c r="C202" i="87"/>
  <c r="B203" i="87"/>
  <c r="F202" i="87"/>
  <c r="K201" i="87"/>
  <c r="R100" i="73"/>
  <c r="V99" i="73"/>
  <c r="B99" i="73" s="1"/>
  <c r="Q82" i="73"/>
  <c r="U81" i="73"/>
  <c r="S82" i="73"/>
  <c r="W81" i="73"/>
  <c r="R74" i="59"/>
  <c r="V73" i="59"/>
  <c r="B73" i="59" s="1"/>
  <c r="S73" i="59"/>
  <c r="W72" i="59"/>
  <c r="Q73" i="59"/>
  <c r="U72" i="59"/>
  <c r="Q74" i="58"/>
  <c r="U73" i="58"/>
  <c r="S74" i="58"/>
  <c r="W73" i="58"/>
  <c r="R74" i="58"/>
  <c r="V73" i="58"/>
  <c r="B73" i="58" s="1"/>
  <c r="S73" i="57"/>
  <c r="W72" i="57"/>
  <c r="R73" i="57"/>
  <c r="V72" i="57"/>
  <c r="B72" i="57" s="1"/>
  <c r="Q75" i="57"/>
  <c r="U74" i="57"/>
  <c r="R75" i="56"/>
  <c r="V74" i="56"/>
  <c r="B74" i="56" s="1"/>
  <c r="S74" i="56"/>
  <c r="W73" i="56"/>
  <c r="Q73" i="56"/>
  <c r="U72" i="56"/>
  <c r="S74" i="53"/>
  <c r="W73" i="53"/>
  <c r="U76" i="53"/>
  <c r="Q77" i="53"/>
  <c r="R73" i="53"/>
  <c r="V72" i="53"/>
  <c r="B72" i="53" s="1"/>
  <c r="Q73" i="51"/>
  <c r="U72" i="51"/>
  <c r="R74" i="51"/>
  <c r="V73" i="51"/>
  <c r="B73" i="51" s="1"/>
  <c r="S74" i="51"/>
  <c r="W73" i="51"/>
  <c r="Q73" i="49"/>
  <c r="U72" i="49"/>
  <c r="S74" i="49"/>
  <c r="W73" i="49"/>
  <c r="V72" i="49"/>
  <c r="B72" i="49" s="1"/>
  <c r="R73" i="49"/>
  <c r="I199" i="92" l="1"/>
  <c r="M199" i="92" s="1"/>
  <c r="H199" i="92"/>
  <c r="L199" i="92" s="1"/>
  <c r="E201" i="92"/>
  <c r="F201" i="92" s="1"/>
  <c r="D201" i="92"/>
  <c r="K200" i="92"/>
  <c r="G200" i="92"/>
  <c r="A203" i="92"/>
  <c r="C202" i="92"/>
  <c r="H201" i="87"/>
  <c r="L201" i="87" s="1"/>
  <c r="I201" i="87"/>
  <c r="M201" i="87" s="1"/>
  <c r="K202" i="87"/>
  <c r="B204" i="87"/>
  <c r="F203" i="87"/>
  <c r="C203" i="87"/>
  <c r="S83" i="73"/>
  <c r="W82" i="73"/>
  <c r="Q83" i="73"/>
  <c r="U82" i="73"/>
  <c r="V100" i="73"/>
  <c r="B100" i="73" s="1"/>
  <c r="R101" i="73"/>
  <c r="U73" i="59"/>
  <c r="Q74" i="59"/>
  <c r="W73" i="59"/>
  <c r="S74" i="59"/>
  <c r="V74" i="59"/>
  <c r="B74" i="59" s="1"/>
  <c r="R75" i="59"/>
  <c r="R75" i="58"/>
  <c r="V74" i="58"/>
  <c r="B74" i="58" s="1"/>
  <c r="S75" i="58"/>
  <c r="W74" i="58"/>
  <c r="U74" i="58"/>
  <c r="Q75" i="58"/>
  <c r="Q76" i="57"/>
  <c r="U75" i="57"/>
  <c r="R74" i="57"/>
  <c r="V73" i="57"/>
  <c r="B73" i="57" s="1"/>
  <c r="S74" i="57"/>
  <c r="W73" i="57"/>
  <c r="W74" i="56"/>
  <c r="S75" i="56"/>
  <c r="Q74" i="56"/>
  <c r="U73" i="56"/>
  <c r="V75" i="56"/>
  <c r="B75" i="56" s="1"/>
  <c r="R76" i="56"/>
  <c r="R74" i="53"/>
  <c r="V73" i="53"/>
  <c r="B73" i="53" s="1"/>
  <c r="Q78" i="53"/>
  <c r="U77" i="53"/>
  <c r="W74" i="53"/>
  <c r="S75" i="53"/>
  <c r="R75" i="51"/>
  <c r="V74" i="51"/>
  <c r="B74" i="51" s="1"/>
  <c r="S75" i="51"/>
  <c r="W74" i="51"/>
  <c r="Q74" i="51"/>
  <c r="U73" i="51"/>
  <c r="V73" i="49"/>
  <c r="B73" i="49" s="1"/>
  <c r="R74" i="49"/>
  <c r="S75" i="49"/>
  <c r="W74" i="49"/>
  <c r="Q74" i="49"/>
  <c r="U73" i="49"/>
  <c r="E202" i="92" l="1"/>
  <c r="F202" i="92" s="1"/>
  <c r="D202" i="92"/>
  <c r="I200" i="92"/>
  <c r="M200" i="92" s="1"/>
  <c r="H200" i="92"/>
  <c r="L200" i="92" s="1"/>
  <c r="K201" i="92"/>
  <c r="G201" i="92"/>
  <c r="A204" i="92"/>
  <c r="C203" i="92"/>
  <c r="C204" i="87"/>
  <c r="F204" i="87"/>
  <c r="B205" i="87"/>
  <c r="H202" i="87"/>
  <c r="L202" i="87" s="1"/>
  <c r="I202" i="87"/>
  <c r="M202" i="87" s="1"/>
  <c r="K203" i="87"/>
  <c r="Q84" i="73"/>
  <c r="U83" i="73"/>
  <c r="R102" i="73"/>
  <c r="V101" i="73"/>
  <c r="B101" i="73" s="1"/>
  <c r="S84" i="73"/>
  <c r="W83" i="73"/>
  <c r="R76" i="59"/>
  <c r="V75" i="59"/>
  <c r="B75" i="59" s="1"/>
  <c r="Q75" i="59"/>
  <c r="U74" i="59"/>
  <c r="S75" i="59"/>
  <c r="W74" i="59"/>
  <c r="Q76" i="58"/>
  <c r="U75" i="58"/>
  <c r="S76" i="58"/>
  <c r="W75" i="58"/>
  <c r="R76" i="58"/>
  <c r="V75" i="58"/>
  <c r="B75" i="58" s="1"/>
  <c r="S75" i="57"/>
  <c r="W74" i="57"/>
  <c r="R75" i="57"/>
  <c r="V74" i="57"/>
  <c r="B74" i="57" s="1"/>
  <c r="Q77" i="57"/>
  <c r="U76" i="57"/>
  <c r="R77" i="56"/>
  <c r="V76" i="56"/>
  <c r="B76" i="56" s="1"/>
  <c r="Q75" i="56"/>
  <c r="U74" i="56"/>
  <c r="S76" i="56"/>
  <c r="W75" i="56"/>
  <c r="S76" i="53"/>
  <c r="W75" i="53"/>
  <c r="U78" i="53"/>
  <c r="Q79" i="53"/>
  <c r="R75" i="53"/>
  <c r="V74" i="53"/>
  <c r="B74" i="53" s="1"/>
  <c r="S76" i="51"/>
  <c r="W75" i="51"/>
  <c r="Q75" i="51"/>
  <c r="U74" i="51"/>
  <c r="R76" i="51"/>
  <c r="V75" i="51"/>
  <c r="B75" i="51" s="1"/>
  <c r="Q75" i="49"/>
  <c r="U74" i="49"/>
  <c r="S76" i="49"/>
  <c r="W75" i="49"/>
  <c r="V74" i="49"/>
  <c r="B74" i="49" s="1"/>
  <c r="R75" i="49"/>
  <c r="E203" i="92" l="1"/>
  <c r="F203" i="92" s="1"/>
  <c r="D203" i="92"/>
  <c r="A205" i="92"/>
  <c r="C204" i="92"/>
  <c r="I201" i="92"/>
  <c r="M201" i="92" s="1"/>
  <c r="H201" i="92"/>
  <c r="L201" i="92" s="1"/>
  <c r="K202" i="92"/>
  <c r="G202" i="92"/>
  <c r="K204" i="87"/>
  <c r="B206" i="87"/>
  <c r="F205" i="87"/>
  <c r="C205" i="87"/>
  <c r="H203" i="87"/>
  <c r="L203" i="87" s="1"/>
  <c r="I203" i="87"/>
  <c r="M203" i="87" s="1"/>
  <c r="R103" i="73"/>
  <c r="V102" i="73"/>
  <c r="B102" i="73" s="1"/>
  <c r="S85" i="73"/>
  <c r="W84" i="73"/>
  <c r="Q85" i="73"/>
  <c r="U84" i="73"/>
  <c r="U75" i="59"/>
  <c r="Q76" i="59"/>
  <c r="W75" i="59"/>
  <c r="S76" i="59"/>
  <c r="V76" i="59"/>
  <c r="B76" i="59" s="1"/>
  <c r="R77" i="59"/>
  <c r="R77" i="58"/>
  <c r="V76" i="58"/>
  <c r="B76" i="58" s="1"/>
  <c r="S77" i="58"/>
  <c r="W76" i="58"/>
  <c r="U76" i="58"/>
  <c r="Q77" i="58"/>
  <c r="Q78" i="57"/>
  <c r="U77" i="57"/>
  <c r="R76" i="57"/>
  <c r="V75" i="57"/>
  <c r="B75" i="57" s="1"/>
  <c r="S76" i="57"/>
  <c r="W75" i="57"/>
  <c r="Q76" i="56"/>
  <c r="U75" i="56"/>
  <c r="W76" i="56"/>
  <c r="S77" i="56"/>
  <c r="V77" i="56"/>
  <c r="B77" i="56" s="1"/>
  <c r="R78" i="56"/>
  <c r="R76" i="53"/>
  <c r="V75" i="53"/>
  <c r="B75" i="53" s="1"/>
  <c r="Q80" i="53"/>
  <c r="U79" i="53"/>
  <c r="W76" i="53"/>
  <c r="S77" i="53"/>
  <c r="Q76" i="51"/>
  <c r="U75" i="51"/>
  <c r="R77" i="51"/>
  <c r="V76" i="51"/>
  <c r="B76" i="51" s="1"/>
  <c r="S77" i="51"/>
  <c r="W76" i="51"/>
  <c r="S77" i="49"/>
  <c r="W76" i="49"/>
  <c r="V75" i="49"/>
  <c r="B75" i="49" s="1"/>
  <c r="R76" i="49"/>
  <c r="Q76" i="49"/>
  <c r="U75" i="49"/>
  <c r="H202" i="92" l="1"/>
  <c r="L202" i="92" s="1"/>
  <c r="I202" i="92"/>
  <c r="M202" i="92" s="1"/>
  <c r="E204" i="92"/>
  <c r="F204" i="92" s="1"/>
  <c r="D204" i="92"/>
  <c r="A206" i="92"/>
  <c r="C205" i="92"/>
  <c r="K203" i="92"/>
  <c r="G203" i="92"/>
  <c r="F206" i="87"/>
  <c r="C206" i="87"/>
  <c r="B207" i="87"/>
  <c r="K205" i="87"/>
  <c r="H204" i="87"/>
  <c r="L204" i="87" s="1"/>
  <c r="I204" i="87"/>
  <c r="M204" i="87" s="1"/>
  <c r="S86" i="73"/>
  <c r="W85" i="73"/>
  <c r="Q86" i="73"/>
  <c r="U85" i="73"/>
  <c r="V103" i="73"/>
  <c r="B103" i="73" s="1"/>
  <c r="R104" i="73"/>
  <c r="Q77" i="59"/>
  <c r="U76" i="59"/>
  <c r="R78" i="59"/>
  <c r="V77" i="59"/>
  <c r="B77" i="59" s="1"/>
  <c r="S77" i="59"/>
  <c r="W76" i="59"/>
  <c r="Q78" i="58"/>
  <c r="U77" i="58"/>
  <c r="S78" i="58"/>
  <c r="W77" i="58"/>
  <c r="R78" i="58"/>
  <c r="V77" i="58"/>
  <c r="B77" i="58" s="1"/>
  <c r="S77" i="57"/>
  <c r="W76" i="57"/>
  <c r="R77" i="57"/>
  <c r="V76" i="57"/>
  <c r="B76" i="57" s="1"/>
  <c r="U78" i="57"/>
  <c r="Q79" i="57"/>
  <c r="R79" i="56"/>
  <c r="V78" i="56"/>
  <c r="B78" i="56" s="1"/>
  <c r="S78" i="56"/>
  <c r="W77" i="56"/>
  <c r="Q77" i="56"/>
  <c r="U76" i="56"/>
  <c r="S78" i="53"/>
  <c r="W77" i="53"/>
  <c r="U80" i="53"/>
  <c r="Q81" i="53"/>
  <c r="R77" i="53"/>
  <c r="V76" i="53"/>
  <c r="B76" i="53" s="1"/>
  <c r="R78" i="51"/>
  <c r="V77" i="51"/>
  <c r="B77" i="51" s="1"/>
  <c r="S78" i="51"/>
  <c r="W77" i="51"/>
  <c r="U76" i="51"/>
  <c r="Q77" i="51"/>
  <c r="Q77" i="49"/>
  <c r="U76" i="49"/>
  <c r="V76" i="49"/>
  <c r="B76" i="49" s="1"/>
  <c r="R77" i="49"/>
  <c r="S78" i="49"/>
  <c r="W77" i="49"/>
  <c r="I203" i="92" l="1"/>
  <c r="M203" i="92" s="1"/>
  <c r="H203" i="92"/>
  <c r="L203" i="92" s="1"/>
  <c r="A207" i="92"/>
  <c r="C206" i="92"/>
  <c r="K204" i="92"/>
  <c r="G204" i="92"/>
  <c r="E205" i="92"/>
  <c r="F205" i="92" s="1"/>
  <c r="D205" i="92"/>
  <c r="C207" i="87"/>
  <c r="B208" i="87"/>
  <c r="F207" i="87"/>
  <c r="K206" i="87"/>
  <c r="H205" i="87"/>
  <c r="L205" i="87" s="1"/>
  <c r="I205" i="87"/>
  <c r="M205" i="87" s="1"/>
  <c r="R105" i="73"/>
  <c r="V104" i="73"/>
  <c r="B104" i="73" s="1"/>
  <c r="Q87" i="73"/>
  <c r="U86" i="73"/>
  <c r="S87" i="73"/>
  <c r="W86" i="73"/>
  <c r="W77" i="59"/>
  <c r="S78" i="59"/>
  <c r="V78" i="59"/>
  <c r="B78" i="59" s="1"/>
  <c r="R79" i="59"/>
  <c r="U77" i="59"/>
  <c r="Q78" i="59"/>
  <c r="R79" i="58"/>
  <c r="V78" i="58"/>
  <c r="B78" i="58" s="1"/>
  <c r="S79" i="58"/>
  <c r="W78" i="58"/>
  <c r="U78" i="58"/>
  <c r="Q79" i="58"/>
  <c r="Q80" i="57"/>
  <c r="U79" i="57"/>
  <c r="R78" i="57"/>
  <c r="V77" i="57"/>
  <c r="B77" i="57" s="1"/>
  <c r="S78" i="57"/>
  <c r="W77" i="57"/>
  <c r="U77" i="56"/>
  <c r="Q78" i="56"/>
  <c r="W78" i="56"/>
  <c r="S79" i="56"/>
  <c r="R80" i="56"/>
  <c r="V79" i="56"/>
  <c r="B79" i="56" s="1"/>
  <c r="R78" i="53"/>
  <c r="V77" i="53"/>
  <c r="B77" i="53" s="1"/>
  <c r="Q82" i="53"/>
  <c r="U81" i="53"/>
  <c r="W78" i="53"/>
  <c r="S79" i="53"/>
  <c r="S79" i="51"/>
  <c r="W78" i="51"/>
  <c r="Q78" i="51"/>
  <c r="U77" i="51"/>
  <c r="R79" i="51"/>
  <c r="V78" i="51"/>
  <c r="B78" i="51" s="1"/>
  <c r="W78" i="49"/>
  <c r="S79" i="49"/>
  <c r="V77" i="49"/>
  <c r="B77" i="49" s="1"/>
  <c r="R78" i="49"/>
  <c r="Q78" i="49"/>
  <c r="U77" i="49"/>
  <c r="K205" i="92" l="1"/>
  <c r="G205" i="92"/>
  <c r="E206" i="92"/>
  <c r="F206" i="92" s="1"/>
  <c r="D206" i="92"/>
  <c r="C207" i="92"/>
  <c r="A208" i="92"/>
  <c r="I204" i="92"/>
  <c r="M204" i="92" s="1"/>
  <c r="H204" i="92"/>
  <c r="L204" i="92" s="1"/>
  <c r="K207" i="87"/>
  <c r="B209" i="87"/>
  <c r="F208" i="87"/>
  <c r="C208" i="87"/>
  <c r="I206" i="87"/>
  <c r="M206" i="87" s="1"/>
  <c r="H206" i="87"/>
  <c r="L206" i="87" s="1"/>
  <c r="W87" i="73"/>
  <c r="S88" i="73"/>
  <c r="Q88" i="73"/>
  <c r="U87" i="73"/>
  <c r="V105" i="73"/>
  <c r="B105" i="73" s="1"/>
  <c r="R106" i="73"/>
  <c r="S79" i="59"/>
  <c r="W78" i="59"/>
  <c r="Q79" i="59"/>
  <c r="U78" i="59"/>
  <c r="R80" i="59"/>
  <c r="V79" i="59"/>
  <c r="B79" i="59" s="1"/>
  <c r="Q80" i="58"/>
  <c r="U79" i="58"/>
  <c r="S80" i="58"/>
  <c r="W79" i="58"/>
  <c r="R80" i="58"/>
  <c r="V79" i="58"/>
  <c r="B79" i="58" s="1"/>
  <c r="S79" i="57"/>
  <c r="W78" i="57"/>
  <c r="R79" i="57"/>
  <c r="V78" i="57"/>
  <c r="B78" i="57" s="1"/>
  <c r="Q81" i="57"/>
  <c r="U80" i="57"/>
  <c r="R81" i="56"/>
  <c r="V80" i="56"/>
  <c r="B80" i="56" s="1"/>
  <c r="Q79" i="56"/>
  <c r="U78" i="56"/>
  <c r="S80" i="56"/>
  <c r="W79" i="56"/>
  <c r="S80" i="53"/>
  <c r="W79" i="53"/>
  <c r="U82" i="53"/>
  <c r="Q83" i="53"/>
  <c r="R79" i="53"/>
  <c r="V78" i="53"/>
  <c r="B78" i="53" s="1"/>
  <c r="Q79" i="51"/>
  <c r="U78" i="51"/>
  <c r="R80" i="51"/>
  <c r="V79" i="51"/>
  <c r="B79" i="51" s="1"/>
  <c r="S80" i="51"/>
  <c r="W79" i="51"/>
  <c r="Q79" i="49"/>
  <c r="U78" i="49"/>
  <c r="V78" i="49"/>
  <c r="B78" i="49" s="1"/>
  <c r="R79" i="49"/>
  <c r="S80" i="49"/>
  <c r="W79" i="49"/>
  <c r="I205" i="92" l="1"/>
  <c r="M205" i="92" s="1"/>
  <c r="H205" i="92"/>
  <c r="L205" i="92" s="1"/>
  <c r="K206" i="92"/>
  <c r="G206" i="92"/>
  <c r="A209" i="92"/>
  <c r="C208" i="92"/>
  <c r="E207" i="92"/>
  <c r="F207" i="92" s="1"/>
  <c r="D207" i="92"/>
  <c r="F209" i="87"/>
  <c r="B210" i="87"/>
  <c r="C209" i="87"/>
  <c r="K208" i="87"/>
  <c r="I207" i="87"/>
  <c r="M207" i="87" s="1"/>
  <c r="H207" i="87"/>
  <c r="L207" i="87" s="1"/>
  <c r="Q89" i="73"/>
  <c r="U88" i="73"/>
  <c r="S89" i="73"/>
  <c r="W88" i="73"/>
  <c r="R107" i="73"/>
  <c r="V106" i="73"/>
  <c r="B106" i="73" s="1"/>
  <c r="V80" i="59"/>
  <c r="B80" i="59" s="1"/>
  <c r="R81" i="59"/>
  <c r="U79" i="59"/>
  <c r="Q80" i="59"/>
  <c r="W79" i="59"/>
  <c r="S80" i="59"/>
  <c r="R81" i="58"/>
  <c r="V80" i="58"/>
  <c r="B80" i="58" s="1"/>
  <c r="S81" i="58"/>
  <c r="W80" i="58"/>
  <c r="U80" i="58"/>
  <c r="Q81" i="58"/>
  <c r="Q82" i="57"/>
  <c r="U81" i="57"/>
  <c r="R80" i="57"/>
  <c r="V79" i="57"/>
  <c r="B79" i="57" s="1"/>
  <c r="S80" i="57"/>
  <c r="W79" i="57"/>
  <c r="W80" i="56"/>
  <c r="S81" i="56"/>
  <c r="Q80" i="56"/>
  <c r="U79" i="56"/>
  <c r="V81" i="56"/>
  <c r="B81" i="56" s="1"/>
  <c r="R82" i="56"/>
  <c r="R80" i="53"/>
  <c r="V79" i="53"/>
  <c r="B79" i="53" s="1"/>
  <c r="Q84" i="53"/>
  <c r="U83" i="53"/>
  <c r="W80" i="53"/>
  <c r="S81" i="53"/>
  <c r="R81" i="51"/>
  <c r="V80" i="51"/>
  <c r="B80" i="51" s="1"/>
  <c r="S81" i="51"/>
  <c r="W80" i="51"/>
  <c r="Q80" i="51"/>
  <c r="U79" i="51"/>
  <c r="W80" i="49"/>
  <c r="S81" i="49"/>
  <c r="V79" i="49"/>
  <c r="B79" i="49" s="1"/>
  <c r="R80" i="49"/>
  <c r="Q80" i="49"/>
  <c r="U79" i="49"/>
  <c r="K207" i="92" l="1"/>
  <c r="G207" i="92"/>
  <c r="E208" i="92"/>
  <c r="F208" i="92" s="1"/>
  <c r="D208" i="92"/>
  <c r="C209" i="92"/>
  <c r="A210" i="92"/>
  <c r="H206" i="92"/>
  <c r="L206" i="92" s="1"/>
  <c r="I206" i="92"/>
  <c r="M206" i="92" s="1"/>
  <c r="H208" i="87"/>
  <c r="L208" i="87" s="1"/>
  <c r="I208" i="87"/>
  <c r="M208" i="87" s="1"/>
  <c r="F210" i="87"/>
  <c r="B211" i="87"/>
  <c r="C210" i="87"/>
  <c r="K209" i="87"/>
  <c r="W89" i="73"/>
  <c r="S90" i="73"/>
  <c r="R108" i="73"/>
  <c r="V107" i="73"/>
  <c r="B107" i="73" s="1"/>
  <c r="Q90" i="73"/>
  <c r="U89" i="73"/>
  <c r="Q81" i="59"/>
  <c r="U80" i="59"/>
  <c r="S81" i="59"/>
  <c r="W80" i="59"/>
  <c r="R82" i="59"/>
  <c r="V81" i="59"/>
  <c r="B81" i="59" s="1"/>
  <c r="Q82" i="58"/>
  <c r="U81" i="58"/>
  <c r="S82" i="58"/>
  <c r="W81" i="58"/>
  <c r="R82" i="58"/>
  <c r="V81" i="58"/>
  <c r="B81" i="58" s="1"/>
  <c r="S81" i="57"/>
  <c r="W80" i="57"/>
  <c r="R81" i="57"/>
  <c r="V80" i="57"/>
  <c r="B80" i="57" s="1"/>
  <c r="Q83" i="57"/>
  <c r="U82" i="57"/>
  <c r="Q81" i="56"/>
  <c r="U80" i="56"/>
  <c r="S82" i="56"/>
  <c r="W81" i="56"/>
  <c r="R83" i="56"/>
  <c r="V82" i="56"/>
  <c r="B82" i="56" s="1"/>
  <c r="S82" i="53"/>
  <c r="W81" i="53"/>
  <c r="U84" i="53"/>
  <c r="Q85" i="53"/>
  <c r="R81" i="53"/>
  <c r="V80" i="53"/>
  <c r="B80" i="53" s="1"/>
  <c r="U80" i="51"/>
  <c r="Q81" i="51"/>
  <c r="S82" i="51"/>
  <c r="W81" i="51"/>
  <c r="R82" i="51"/>
  <c r="V81" i="51"/>
  <c r="B81" i="51" s="1"/>
  <c r="Q81" i="49"/>
  <c r="U80" i="49"/>
  <c r="V80" i="49"/>
  <c r="B80" i="49" s="1"/>
  <c r="R81" i="49"/>
  <c r="S82" i="49"/>
  <c r="W81" i="49"/>
  <c r="E209" i="92" l="1"/>
  <c r="F209" i="92" s="1"/>
  <c r="D209" i="92"/>
  <c r="K208" i="92"/>
  <c r="G208" i="92"/>
  <c r="A211" i="92"/>
  <c r="C210" i="92"/>
  <c r="I207" i="92"/>
  <c r="M207" i="92" s="1"/>
  <c r="H207" i="92"/>
  <c r="L207" i="92" s="1"/>
  <c r="H209" i="87"/>
  <c r="L209" i="87" s="1"/>
  <c r="I209" i="87"/>
  <c r="M209" i="87" s="1"/>
  <c r="C211" i="87"/>
  <c r="F211" i="87"/>
  <c r="B212" i="87"/>
  <c r="K210" i="87"/>
  <c r="V108" i="73"/>
  <c r="B108" i="73" s="1"/>
  <c r="R109" i="73"/>
  <c r="Q91" i="73"/>
  <c r="U90" i="73"/>
  <c r="W90" i="73"/>
  <c r="S91" i="73"/>
  <c r="V82" i="59"/>
  <c r="B82" i="59" s="1"/>
  <c r="R83" i="59"/>
  <c r="W81" i="59"/>
  <c r="S82" i="59"/>
  <c r="U81" i="59"/>
  <c r="Q82" i="59"/>
  <c r="R83" i="58"/>
  <c r="V82" i="58"/>
  <c r="B82" i="58" s="1"/>
  <c r="S83" i="58"/>
  <c r="W82" i="58"/>
  <c r="U82" i="58"/>
  <c r="Q83" i="58"/>
  <c r="U83" i="57"/>
  <c r="Q84" i="57"/>
  <c r="R82" i="57"/>
  <c r="V81" i="57"/>
  <c r="B81" i="57" s="1"/>
  <c r="S82" i="57"/>
  <c r="W81" i="57"/>
  <c r="R84" i="56"/>
  <c r="V83" i="56"/>
  <c r="B83" i="56" s="1"/>
  <c r="W82" i="56"/>
  <c r="S83" i="56"/>
  <c r="U81" i="56"/>
  <c r="Q82" i="56"/>
  <c r="R82" i="53"/>
  <c r="V81" i="53"/>
  <c r="B81" i="53" s="1"/>
  <c r="Q86" i="53"/>
  <c r="U85" i="53"/>
  <c r="W82" i="53"/>
  <c r="S83" i="53"/>
  <c r="S83" i="51"/>
  <c r="W82" i="51"/>
  <c r="Q82" i="51"/>
  <c r="U81" i="51"/>
  <c r="R83" i="51"/>
  <c r="V82" i="51"/>
  <c r="B82" i="51" s="1"/>
  <c r="R82" i="49"/>
  <c r="V81" i="49"/>
  <c r="B81" i="49" s="1"/>
  <c r="S83" i="49"/>
  <c r="W82" i="49"/>
  <c r="Q82" i="49"/>
  <c r="U81" i="49"/>
  <c r="A212" i="92" l="1"/>
  <c r="C211" i="92"/>
  <c r="H208" i="92"/>
  <c r="L208" i="92" s="1"/>
  <c r="I208" i="92"/>
  <c r="M208" i="92" s="1"/>
  <c r="K209" i="92"/>
  <c r="G209" i="92"/>
  <c r="E210" i="92"/>
  <c r="F210" i="92" s="1"/>
  <c r="D210" i="92"/>
  <c r="H210" i="87"/>
  <c r="L210" i="87" s="1"/>
  <c r="I210" i="87"/>
  <c r="M210" i="87" s="1"/>
  <c r="F212" i="87"/>
  <c r="B213" i="87"/>
  <c r="C212" i="87"/>
  <c r="K211" i="87"/>
  <c r="Q92" i="73"/>
  <c r="U91" i="73"/>
  <c r="W91" i="73"/>
  <c r="S92" i="73"/>
  <c r="R110" i="73"/>
  <c r="V109" i="73"/>
  <c r="B109" i="73" s="1"/>
  <c r="S83" i="59"/>
  <c r="W82" i="59"/>
  <c r="R84" i="59"/>
  <c r="V83" i="59"/>
  <c r="B83" i="59" s="1"/>
  <c r="Q83" i="59"/>
  <c r="U82" i="59"/>
  <c r="Q84" i="58"/>
  <c r="U83" i="58"/>
  <c r="S84" i="58"/>
  <c r="W83" i="58"/>
  <c r="R84" i="58"/>
  <c r="V83" i="58"/>
  <c r="B83" i="58" s="1"/>
  <c r="S83" i="57"/>
  <c r="W82" i="57"/>
  <c r="R83" i="57"/>
  <c r="V82" i="57"/>
  <c r="B82" i="57" s="1"/>
  <c r="U84" i="57"/>
  <c r="Q85" i="57"/>
  <c r="Q83" i="56"/>
  <c r="U82" i="56"/>
  <c r="S84" i="56"/>
  <c r="W83" i="56"/>
  <c r="R85" i="56"/>
  <c r="V84" i="56"/>
  <c r="B84" i="56" s="1"/>
  <c r="S84" i="53"/>
  <c r="W83" i="53"/>
  <c r="U86" i="53"/>
  <c r="Q87" i="53"/>
  <c r="R83" i="53"/>
  <c r="V82" i="53"/>
  <c r="B82" i="53" s="1"/>
  <c r="Q83" i="51"/>
  <c r="U82" i="51"/>
  <c r="R84" i="51"/>
  <c r="V83" i="51"/>
  <c r="B83" i="51" s="1"/>
  <c r="S84" i="51"/>
  <c r="W83" i="51"/>
  <c r="Q83" i="49"/>
  <c r="U82" i="49"/>
  <c r="S84" i="49"/>
  <c r="W83" i="49"/>
  <c r="V82" i="49"/>
  <c r="B82" i="49" s="1"/>
  <c r="R83" i="49"/>
  <c r="K210" i="92" l="1"/>
  <c r="G210" i="92"/>
  <c r="I209" i="92"/>
  <c r="M209" i="92" s="1"/>
  <c r="H209" i="92"/>
  <c r="L209" i="92" s="1"/>
  <c r="E211" i="92"/>
  <c r="F211" i="92" s="1"/>
  <c r="D211" i="92"/>
  <c r="A213" i="92"/>
  <c r="C212" i="92"/>
  <c r="H211" i="87"/>
  <c r="L211" i="87" s="1"/>
  <c r="I211" i="87"/>
  <c r="M211" i="87" s="1"/>
  <c r="C213" i="87"/>
  <c r="B214" i="87"/>
  <c r="F213" i="87"/>
  <c r="K212" i="87"/>
  <c r="R111" i="73"/>
  <c r="V110" i="73"/>
  <c r="B110" i="73" s="1"/>
  <c r="S93" i="73"/>
  <c r="W92" i="73"/>
  <c r="Q93" i="73"/>
  <c r="U92" i="73"/>
  <c r="U83" i="59"/>
  <c r="Q84" i="59"/>
  <c r="V84" i="59"/>
  <c r="B84" i="59" s="1"/>
  <c r="R85" i="59"/>
  <c r="W83" i="59"/>
  <c r="S84" i="59"/>
  <c r="R85" i="58"/>
  <c r="V84" i="58"/>
  <c r="B84" i="58" s="1"/>
  <c r="S85" i="58"/>
  <c r="W84" i="58"/>
  <c r="U84" i="58"/>
  <c r="Q85" i="58"/>
  <c r="U85" i="57"/>
  <c r="Q86" i="57"/>
  <c r="S84" i="57"/>
  <c r="W83" i="57"/>
  <c r="R84" i="57"/>
  <c r="V83" i="57"/>
  <c r="B83" i="57" s="1"/>
  <c r="S85" i="56"/>
  <c r="W84" i="56"/>
  <c r="R86" i="56"/>
  <c r="V85" i="56"/>
  <c r="B85" i="56" s="1"/>
  <c r="U83" i="56"/>
  <c r="Q84" i="56"/>
  <c r="R84" i="53"/>
  <c r="V83" i="53"/>
  <c r="B83" i="53" s="1"/>
  <c r="Q88" i="53"/>
  <c r="U87" i="53"/>
  <c r="W84" i="53"/>
  <c r="S85" i="53"/>
  <c r="R85" i="51"/>
  <c r="V84" i="51"/>
  <c r="B84" i="51" s="1"/>
  <c r="S85" i="51"/>
  <c r="W84" i="51"/>
  <c r="Q84" i="51"/>
  <c r="U83" i="51"/>
  <c r="W84" i="49"/>
  <c r="S85" i="49"/>
  <c r="R84" i="49"/>
  <c r="V83" i="49"/>
  <c r="B83" i="49" s="1"/>
  <c r="Q84" i="49"/>
  <c r="U83" i="49"/>
  <c r="E212" i="92" l="1"/>
  <c r="F212" i="92" s="1"/>
  <c r="D212" i="92"/>
  <c r="C213" i="92"/>
  <c r="A214" i="92"/>
  <c r="K211" i="92"/>
  <c r="G211" i="92"/>
  <c r="H210" i="92"/>
  <c r="L210" i="92" s="1"/>
  <c r="I210" i="92"/>
  <c r="M210" i="92" s="1"/>
  <c r="I212" i="87"/>
  <c r="M212" i="87" s="1"/>
  <c r="H212" i="87"/>
  <c r="L212" i="87" s="1"/>
  <c r="C214" i="87"/>
  <c r="B215" i="87"/>
  <c r="F214" i="87"/>
  <c r="K213" i="87"/>
  <c r="S94" i="73"/>
  <c r="W93" i="73"/>
  <c r="Q94" i="73"/>
  <c r="U93" i="73"/>
  <c r="V111" i="73"/>
  <c r="B111" i="73" s="1"/>
  <c r="R112" i="73"/>
  <c r="S85" i="59"/>
  <c r="W84" i="59"/>
  <c r="R86" i="59"/>
  <c r="V85" i="59"/>
  <c r="B85" i="59" s="1"/>
  <c r="Q85" i="59"/>
  <c r="U84" i="59"/>
  <c r="Q86" i="58"/>
  <c r="U85" i="58"/>
  <c r="S86" i="58"/>
  <c r="W85" i="58"/>
  <c r="R86" i="58"/>
  <c r="V85" i="58"/>
  <c r="B85" i="58" s="1"/>
  <c r="S85" i="57"/>
  <c r="W84" i="57"/>
  <c r="Q87" i="57"/>
  <c r="U86" i="57"/>
  <c r="R85" i="57"/>
  <c r="V84" i="57"/>
  <c r="B84" i="57" s="1"/>
  <c r="V86" i="56"/>
  <c r="B86" i="56" s="1"/>
  <c r="R87" i="56"/>
  <c r="U84" i="56"/>
  <c r="Q85" i="56"/>
  <c r="W85" i="56"/>
  <c r="S86" i="56"/>
  <c r="S86" i="53"/>
  <c r="W85" i="53"/>
  <c r="U88" i="53"/>
  <c r="Q89" i="53"/>
  <c r="R85" i="53"/>
  <c r="V84" i="53"/>
  <c r="B84" i="53" s="1"/>
  <c r="S86" i="51"/>
  <c r="W85" i="51"/>
  <c r="U84" i="51"/>
  <c r="Q85" i="51"/>
  <c r="R86" i="51"/>
  <c r="V85" i="51"/>
  <c r="B85" i="51" s="1"/>
  <c r="Q85" i="49"/>
  <c r="U84" i="49"/>
  <c r="V84" i="49"/>
  <c r="B84" i="49" s="1"/>
  <c r="R85" i="49"/>
  <c r="S86" i="49"/>
  <c r="W85" i="49"/>
  <c r="A215" i="92" l="1"/>
  <c r="C214" i="92"/>
  <c r="I211" i="92"/>
  <c r="M211" i="92" s="1"/>
  <c r="H211" i="92"/>
  <c r="L211" i="92" s="1"/>
  <c r="E213" i="92"/>
  <c r="F213" i="92" s="1"/>
  <c r="D213" i="92"/>
  <c r="K212" i="92"/>
  <c r="G212" i="92"/>
  <c r="I213" i="87"/>
  <c r="M213" i="87" s="1"/>
  <c r="H213" i="87"/>
  <c r="L213" i="87" s="1"/>
  <c r="F215" i="87"/>
  <c r="C215" i="87"/>
  <c r="B216" i="87"/>
  <c r="K214" i="87"/>
  <c r="U94" i="73"/>
  <c r="Q95" i="73"/>
  <c r="R113" i="73"/>
  <c r="V112" i="73"/>
  <c r="B112" i="73" s="1"/>
  <c r="W94" i="73"/>
  <c r="S95" i="73"/>
  <c r="U85" i="59"/>
  <c r="Q86" i="59"/>
  <c r="R87" i="59"/>
  <c r="V86" i="59"/>
  <c r="B86" i="59" s="1"/>
  <c r="W85" i="59"/>
  <c r="S86" i="59"/>
  <c r="R87" i="58"/>
  <c r="V86" i="58"/>
  <c r="B86" i="58" s="1"/>
  <c r="S87" i="58"/>
  <c r="W86" i="58"/>
  <c r="U86" i="58"/>
  <c r="Q87" i="58"/>
  <c r="Q88" i="57"/>
  <c r="U87" i="57"/>
  <c r="R86" i="57"/>
  <c r="V85" i="57"/>
  <c r="B85" i="57" s="1"/>
  <c r="S86" i="57"/>
  <c r="W85" i="57"/>
  <c r="R88" i="56"/>
  <c r="V87" i="56"/>
  <c r="B87" i="56" s="1"/>
  <c r="S87" i="56"/>
  <c r="W86" i="56"/>
  <c r="Q86" i="56"/>
  <c r="U85" i="56"/>
  <c r="Q90" i="53"/>
  <c r="U89" i="53"/>
  <c r="R86" i="53"/>
  <c r="V85" i="53"/>
  <c r="B85" i="53" s="1"/>
  <c r="W86" i="53"/>
  <c r="S87" i="53"/>
  <c r="R87" i="51"/>
  <c r="V86" i="51"/>
  <c r="B86" i="51" s="1"/>
  <c r="Q86" i="51"/>
  <c r="U85" i="51"/>
  <c r="S87" i="51"/>
  <c r="W86" i="51"/>
  <c r="S87" i="49"/>
  <c r="W86" i="49"/>
  <c r="R86" i="49"/>
  <c r="V85" i="49"/>
  <c r="B85" i="49" s="1"/>
  <c r="Q86" i="49"/>
  <c r="U85" i="49"/>
  <c r="H212" i="92" l="1"/>
  <c r="L212" i="92" s="1"/>
  <c r="I212" i="92"/>
  <c r="M212" i="92" s="1"/>
  <c r="K213" i="92"/>
  <c r="G213" i="92"/>
  <c r="E214" i="92"/>
  <c r="F214" i="92" s="1"/>
  <c r="D214" i="92"/>
  <c r="A216" i="92"/>
  <c r="C215" i="92"/>
  <c r="K215" i="87"/>
  <c r="B217" i="87"/>
  <c r="F216" i="87"/>
  <c r="C216" i="87"/>
  <c r="I214" i="87"/>
  <c r="M214" i="87" s="1"/>
  <c r="H214" i="87"/>
  <c r="L214" i="87" s="1"/>
  <c r="V113" i="73"/>
  <c r="B113" i="73" s="1"/>
  <c r="R114" i="73"/>
  <c r="W95" i="73"/>
  <c r="S96" i="73"/>
  <c r="U95" i="73"/>
  <c r="Q96" i="73"/>
  <c r="S87" i="59"/>
  <c r="W86" i="59"/>
  <c r="V87" i="59"/>
  <c r="B87" i="59" s="1"/>
  <c r="R88" i="59"/>
  <c r="Q87" i="59"/>
  <c r="U86" i="59"/>
  <c r="Q88" i="58"/>
  <c r="U87" i="58"/>
  <c r="S88" i="58"/>
  <c r="W87" i="58"/>
  <c r="R88" i="58"/>
  <c r="V87" i="58"/>
  <c r="B87" i="58" s="1"/>
  <c r="S87" i="57"/>
  <c r="W86" i="57"/>
  <c r="R87" i="57"/>
  <c r="V86" i="57"/>
  <c r="B86" i="57" s="1"/>
  <c r="Q89" i="57"/>
  <c r="U88" i="57"/>
  <c r="Q87" i="56"/>
  <c r="U86" i="56"/>
  <c r="W87" i="56"/>
  <c r="S88" i="56"/>
  <c r="R89" i="56"/>
  <c r="V88" i="56"/>
  <c r="B88" i="56" s="1"/>
  <c r="S88" i="53"/>
  <c r="W87" i="53"/>
  <c r="R87" i="53"/>
  <c r="V86" i="53"/>
  <c r="B86" i="53" s="1"/>
  <c r="U90" i="53"/>
  <c r="Q91" i="53"/>
  <c r="S88" i="51"/>
  <c r="W87" i="51"/>
  <c r="Q87" i="51"/>
  <c r="U86" i="51"/>
  <c r="R88" i="51"/>
  <c r="V87" i="51"/>
  <c r="B87" i="51" s="1"/>
  <c r="Q87" i="49"/>
  <c r="U86" i="49"/>
  <c r="V86" i="49"/>
  <c r="B86" i="49" s="1"/>
  <c r="R87" i="49"/>
  <c r="S88" i="49"/>
  <c r="W87" i="49"/>
  <c r="E215" i="92" l="1"/>
  <c r="F215" i="92" s="1"/>
  <c r="D215" i="92"/>
  <c r="A217" i="92"/>
  <c r="C216" i="92"/>
  <c r="I213" i="92"/>
  <c r="M213" i="92" s="1"/>
  <c r="H213" i="92"/>
  <c r="L213" i="92" s="1"/>
  <c r="K214" i="92"/>
  <c r="G214" i="92"/>
  <c r="K216" i="87"/>
  <c r="B218" i="87"/>
  <c r="F217" i="87"/>
  <c r="C217" i="87"/>
  <c r="H215" i="87"/>
  <c r="L215" i="87" s="1"/>
  <c r="I215" i="87"/>
  <c r="M215" i="87" s="1"/>
  <c r="W96" i="73"/>
  <c r="S97" i="73"/>
  <c r="R115" i="73"/>
  <c r="V114" i="73"/>
  <c r="B114" i="73" s="1"/>
  <c r="U96" i="73"/>
  <c r="Q97" i="73"/>
  <c r="Q88" i="59"/>
  <c r="U87" i="59"/>
  <c r="V88" i="59"/>
  <c r="B88" i="59" s="1"/>
  <c r="R89" i="59"/>
  <c r="S88" i="59"/>
  <c r="W87" i="59"/>
  <c r="R89" i="58"/>
  <c r="V88" i="58"/>
  <c r="B88" i="58" s="1"/>
  <c r="S89" i="58"/>
  <c r="W88" i="58"/>
  <c r="U88" i="58"/>
  <c r="Q89" i="58"/>
  <c r="Q90" i="57"/>
  <c r="U89" i="57"/>
  <c r="R88" i="57"/>
  <c r="V87" i="57"/>
  <c r="B87" i="57" s="1"/>
  <c r="S88" i="57"/>
  <c r="W87" i="57"/>
  <c r="V89" i="56"/>
  <c r="B89" i="56" s="1"/>
  <c r="R90" i="56"/>
  <c r="S89" i="56"/>
  <c r="W88" i="56"/>
  <c r="U87" i="56"/>
  <c r="Q88" i="56"/>
  <c r="Q92" i="53"/>
  <c r="U91" i="53"/>
  <c r="R88" i="53"/>
  <c r="V87" i="53"/>
  <c r="B87" i="53" s="1"/>
  <c r="W88" i="53"/>
  <c r="S89" i="53"/>
  <c r="R89" i="51"/>
  <c r="V88" i="51"/>
  <c r="B88" i="51" s="1"/>
  <c r="Q88" i="51"/>
  <c r="U87" i="51"/>
  <c r="S89" i="51"/>
  <c r="W88" i="51"/>
  <c r="R88" i="49"/>
  <c r="V87" i="49"/>
  <c r="B87" i="49" s="1"/>
  <c r="S89" i="49"/>
  <c r="W88" i="49"/>
  <c r="Q88" i="49"/>
  <c r="U87" i="49"/>
  <c r="H214" i="92" l="1"/>
  <c r="L214" i="92" s="1"/>
  <c r="I214" i="92"/>
  <c r="M214" i="92" s="1"/>
  <c r="E216" i="92"/>
  <c r="F216" i="92" s="1"/>
  <c r="D216" i="92"/>
  <c r="A218" i="92"/>
  <c r="C217" i="92"/>
  <c r="K215" i="92"/>
  <c r="G215" i="92"/>
  <c r="B219" i="87"/>
  <c r="F218" i="87"/>
  <c r="C218" i="87"/>
  <c r="K217" i="87"/>
  <c r="I216" i="87"/>
  <c r="M216" i="87" s="1"/>
  <c r="H216" i="87"/>
  <c r="L216" i="87" s="1"/>
  <c r="R116" i="73"/>
  <c r="V115" i="73"/>
  <c r="B115" i="73" s="1"/>
  <c r="U97" i="73"/>
  <c r="Q98" i="73"/>
  <c r="W97" i="73"/>
  <c r="S98" i="73"/>
  <c r="S89" i="59"/>
  <c r="W88" i="59"/>
  <c r="V89" i="59"/>
  <c r="B89" i="59" s="1"/>
  <c r="R90" i="59"/>
  <c r="Q89" i="59"/>
  <c r="U88" i="59"/>
  <c r="Q90" i="58"/>
  <c r="U89" i="58"/>
  <c r="S90" i="58"/>
  <c r="W89" i="58"/>
  <c r="R90" i="58"/>
  <c r="V89" i="58"/>
  <c r="B89" i="58" s="1"/>
  <c r="S89" i="57"/>
  <c r="W88" i="57"/>
  <c r="R89" i="57"/>
  <c r="V88" i="57"/>
  <c r="B88" i="57" s="1"/>
  <c r="Q91" i="57"/>
  <c r="U90" i="57"/>
  <c r="U88" i="56"/>
  <c r="Q89" i="56"/>
  <c r="S90" i="56"/>
  <c r="W89" i="56"/>
  <c r="R91" i="56"/>
  <c r="V90" i="56"/>
  <c r="B90" i="56" s="1"/>
  <c r="S90" i="53"/>
  <c r="W89" i="53"/>
  <c r="R89" i="53"/>
  <c r="V88" i="53"/>
  <c r="B88" i="53" s="1"/>
  <c r="U92" i="53"/>
  <c r="Q93" i="53"/>
  <c r="Q89" i="51"/>
  <c r="U88" i="51"/>
  <c r="S90" i="51"/>
  <c r="W89" i="51"/>
  <c r="R90" i="51"/>
  <c r="V89" i="51"/>
  <c r="B89" i="51" s="1"/>
  <c r="Q89" i="49"/>
  <c r="U88" i="49"/>
  <c r="S90" i="49"/>
  <c r="W89" i="49"/>
  <c r="V88" i="49"/>
  <c r="B88" i="49" s="1"/>
  <c r="R89" i="49"/>
  <c r="I215" i="92" l="1"/>
  <c r="M215" i="92" s="1"/>
  <c r="H215" i="92"/>
  <c r="L215" i="92" s="1"/>
  <c r="A219" i="92"/>
  <c r="C218" i="92"/>
  <c r="K216" i="92"/>
  <c r="G216" i="92"/>
  <c r="E217" i="92"/>
  <c r="F217" i="92" s="1"/>
  <c r="D217" i="92"/>
  <c r="I217" i="87"/>
  <c r="M217" i="87" s="1"/>
  <c r="H217" i="87"/>
  <c r="L217" i="87" s="1"/>
  <c r="F219" i="87"/>
  <c r="C219" i="87"/>
  <c r="B220" i="87"/>
  <c r="K218" i="87"/>
  <c r="W98" i="73"/>
  <c r="S99" i="73"/>
  <c r="U98" i="73"/>
  <c r="Q99" i="73"/>
  <c r="V116" i="73"/>
  <c r="B116" i="73" s="1"/>
  <c r="R117" i="73"/>
  <c r="Q90" i="59"/>
  <c r="U89" i="59"/>
  <c r="V90" i="59"/>
  <c r="B90" i="59" s="1"/>
  <c r="R91" i="59"/>
  <c r="S90" i="59"/>
  <c r="W89" i="59"/>
  <c r="S91" i="58"/>
  <c r="W90" i="58"/>
  <c r="R91" i="58"/>
  <c r="V90" i="58"/>
  <c r="B90" i="58" s="1"/>
  <c r="U90" i="58"/>
  <c r="Q91" i="58"/>
  <c r="U91" i="57"/>
  <c r="Q92" i="57"/>
  <c r="R90" i="57"/>
  <c r="V89" i="57"/>
  <c r="B89" i="57" s="1"/>
  <c r="S90" i="57"/>
  <c r="W89" i="57"/>
  <c r="S91" i="56"/>
  <c r="W90" i="56"/>
  <c r="U89" i="56"/>
  <c r="Q90" i="56"/>
  <c r="R92" i="56"/>
  <c r="V91" i="56"/>
  <c r="B91" i="56" s="1"/>
  <c r="Q94" i="53"/>
  <c r="U93" i="53"/>
  <c r="R90" i="53"/>
  <c r="V89" i="53"/>
  <c r="B89" i="53" s="1"/>
  <c r="W90" i="53"/>
  <c r="S91" i="53"/>
  <c r="R91" i="51"/>
  <c r="V90" i="51"/>
  <c r="B90" i="51" s="1"/>
  <c r="S91" i="51"/>
  <c r="W90" i="51"/>
  <c r="Q90" i="51"/>
  <c r="U89" i="51"/>
  <c r="R90" i="49"/>
  <c r="V89" i="49"/>
  <c r="B89" i="49" s="1"/>
  <c r="W90" i="49"/>
  <c r="S91" i="49"/>
  <c r="Q90" i="49"/>
  <c r="U89" i="49"/>
  <c r="H216" i="92" l="1"/>
  <c r="L216" i="92" s="1"/>
  <c r="I216" i="92"/>
  <c r="M216" i="92" s="1"/>
  <c r="K217" i="92"/>
  <c r="G217" i="92"/>
  <c r="E218" i="92"/>
  <c r="F218" i="92" s="1"/>
  <c r="D218" i="92"/>
  <c r="C219" i="92"/>
  <c r="A220" i="92"/>
  <c r="B221" i="87"/>
  <c r="F220" i="87"/>
  <c r="C220" i="87"/>
  <c r="K219" i="87"/>
  <c r="H218" i="87"/>
  <c r="L218" i="87" s="1"/>
  <c r="I218" i="87"/>
  <c r="M218" i="87" s="1"/>
  <c r="R118" i="73"/>
  <c r="V117" i="73"/>
  <c r="B117" i="73" s="1"/>
  <c r="U99" i="73"/>
  <c r="Q100" i="73"/>
  <c r="W99" i="73"/>
  <c r="S100" i="73"/>
  <c r="S91" i="59"/>
  <c r="W90" i="59"/>
  <c r="V91" i="59"/>
  <c r="B91" i="59" s="1"/>
  <c r="R92" i="59"/>
  <c r="Q91" i="59"/>
  <c r="U90" i="59"/>
  <c r="Q92" i="58"/>
  <c r="U91" i="58"/>
  <c r="R92" i="58"/>
  <c r="V91" i="58"/>
  <c r="B91" i="58" s="1"/>
  <c r="S92" i="58"/>
  <c r="W91" i="58"/>
  <c r="S91" i="57"/>
  <c r="W90" i="57"/>
  <c r="R91" i="57"/>
  <c r="V90" i="57"/>
  <c r="B90" i="57" s="1"/>
  <c r="U92" i="57"/>
  <c r="Q93" i="57"/>
  <c r="U90" i="56"/>
  <c r="Q91" i="56"/>
  <c r="R93" i="56"/>
  <c r="V92" i="56"/>
  <c r="B92" i="56" s="1"/>
  <c r="S92" i="56"/>
  <c r="W91" i="56"/>
  <c r="S92" i="53"/>
  <c r="W91" i="53"/>
  <c r="R91" i="53"/>
  <c r="V90" i="53"/>
  <c r="B90" i="53" s="1"/>
  <c r="U94" i="53"/>
  <c r="Q95" i="53"/>
  <c r="Q91" i="51"/>
  <c r="U90" i="51"/>
  <c r="S92" i="51"/>
  <c r="W91" i="51"/>
  <c r="R92" i="51"/>
  <c r="V91" i="51"/>
  <c r="B91" i="51" s="1"/>
  <c r="Q91" i="49"/>
  <c r="U90" i="49"/>
  <c r="S92" i="49"/>
  <c r="W91" i="49"/>
  <c r="V90" i="49"/>
  <c r="B90" i="49" s="1"/>
  <c r="R91" i="49"/>
  <c r="A221" i="92" l="1"/>
  <c r="C220" i="92"/>
  <c r="E219" i="92"/>
  <c r="F219" i="92" s="1"/>
  <c r="D219" i="92"/>
  <c r="I217" i="92"/>
  <c r="M217" i="92" s="1"/>
  <c r="H217" i="92"/>
  <c r="L217" i="92" s="1"/>
  <c r="K218" i="92"/>
  <c r="G218" i="92"/>
  <c r="I219" i="87"/>
  <c r="M219" i="87" s="1"/>
  <c r="H219" i="87"/>
  <c r="L219" i="87" s="1"/>
  <c r="K220" i="87"/>
  <c r="B222" i="87"/>
  <c r="C221" i="87"/>
  <c r="F221" i="87"/>
  <c r="W100" i="73"/>
  <c r="S101" i="73"/>
  <c r="U100" i="73"/>
  <c r="Q101" i="73"/>
  <c r="R119" i="73"/>
  <c r="V118" i="73"/>
  <c r="B118" i="73" s="1"/>
  <c r="Q92" i="59"/>
  <c r="U91" i="59"/>
  <c r="V92" i="59"/>
  <c r="B92" i="59" s="1"/>
  <c r="R93" i="59"/>
  <c r="S92" i="59"/>
  <c r="W91" i="59"/>
  <c r="S93" i="58"/>
  <c r="W92" i="58"/>
  <c r="R93" i="58"/>
  <c r="V92" i="58"/>
  <c r="B92" i="58" s="1"/>
  <c r="U92" i="58"/>
  <c r="Q93" i="58"/>
  <c r="U93" i="57"/>
  <c r="Q94" i="57"/>
  <c r="R92" i="57"/>
  <c r="V91" i="57"/>
  <c r="B91" i="57" s="1"/>
  <c r="S92" i="57"/>
  <c r="W91" i="57"/>
  <c r="S93" i="56"/>
  <c r="W92" i="56"/>
  <c r="R94" i="56"/>
  <c r="V93" i="56"/>
  <c r="B93" i="56" s="1"/>
  <c r="U91" i="56"/>
  <c r="Q92" i="56"/>
  <c r="Q96" i="53"/>
  <c r="U95" i="53"/>
  <c r="R92" i="53"/>
  <c r="V91" i="53"/>
  <c r="B91" i="53" s="1"/>
  <c r="W92" i="53"/>
  <c r="S93" i="53"/>
  <c r="S93" i="51"/>
  <c r="W92" i="51"/>
  <c r="R93" i="51"/>
  <c r="V92" i="51"/>
  <c r="B92" i="51" s="1"/>
  <c r="Q92" i="51"/>
  <c r="U91" i="51"/>
  <c r="R92" i="49"/>
  <c r="V91" i="49"/>
  <c r="B91" i="49" s="1"/>
  <c r="S93" i="49"/>
  <c r="W92" i="49"/>
  <c r="Q92" i="49"/>
  <c r="U91" i="49"/>
  <c r="H218" i="92" l="1"/>
  <c r="L218" i="92" s="1"/>
  <c r="I218" i="92"/>
  <c r="M218" i="92" s="1"/>
  <c r="K219" i="92"/>
  <c r="G219" i="92"/>
  <c r="E220" i="92"/>
  <c r="F220" i="92" s="1"/>
  <c r="D220" i="92"/>
  <c r="A222" i="92"/>
  <c r="C221" i="92"/>
  <c r="K221" i="87"/>
  <c r="B223" i="87"/>
  <c r="C222" i="87"/>
  <c r="F222" i="87"/>
  <c r="H220" i="87"/>
  <c r="L220" i="87" s="1"/>
  <c r="I220" i="87"/>
  <c r="M220" i="87" s="1"/>
  <c r="V119" i="73"/>
  <c r="B119" i="73" s="1"/>
  <c r="R120" i="73"/>
  <c r="U101" i="73"/>
  <c r="Q102" i="73"/>
  <c r="W101" i="73"/>
  <c r="S102" i="73"/>
  <c r="S93" i="59"/>
  <c r="W92" i="59"/>
  <c r="V93" i="59"/>
  <c r="B93" i="59" s="1"/>
  <c r="R94" i="59"/>
  <c r="Q93" i="59"/>
  <c r="U92" i="59"/>
  <c r="Q94" i="58"/>
  <c r="U93" i="58"/>
  <c r="R94" i="58"/>
  <c r="V93" i="58"/>
  <c r="B93" i="58" s="1"/>
  <c r="S94" i="58"/>
  <c r="W93" i="58"/>
  <c r="S93" i="57"/>
  <c r="W92" i="57"/>
  <c r="R93" i="57"/>
  <c r="V92" i="57"/>
  <c r="B92" i="57" s="1"/>
  <c r="U94" i="57"/>
  <c r="Q95" i="57"/>
  <c r="U92" i="56"/>
  <c r="Q93" i="56"/>
  <c r="R95" i="56"/>
  <c r="V94" i="56"/>
  <c r="B94" i="56" s="1"/>
  <c r="S94" i="56"/>
  <c r="W93" i="56"/>
  <c r="S94" i="53"/>
  <c r="W93" i="53"/>
  <c r="R93" i="53"/>
  <c r="V92" i="53"/>
  <c r="B92" i="53" s="1"/>
  <c r="U96" i="53"/>
  <c r="Q97" i="53"/>
  <c r="Q93" i="51"/>
  <c r="U92" i="51"/>
  <c r="R94" i="51"/>
  <c r="V93" i="51"/>
  <c r="B93" i="51" s="1"/>
  <c r="S94" i="51"/>
  <c r="W93" i="51"/>
  <c r="S94" i="49"/>
  <c r="W93" i="49"/>
  <c r="Q93" i="49"/>
  <c r="U92" i="49"/>
  <c r="V92" i="49"/>
  <c r="B92" i="49" s="1"/>
  <c r="R93" i="49"/>
  <c r="E221" i="92" l="1"/>
  <c r="F221" i="92" s="1"/>
  <c r="D221" i="92"/>
  <c r="A223" i="92"/>
  <c r="C222" i="92"/>
  <c r="I219" i="92"/>
  <c r="M219" i="92" s="1"/>
  <c r="H219" i="92"/>
  <c r="L219" i="92" s="1"/>
  <c r="K220" i="92"/>
  <c r="G220" i="92"/>
  <c r="K222" i="87"/>
  <c r="F223" i="87"/>
  <c r="B224" i="87"/>
  <c r="C223" i="87"/>
  <c r="I221" i="87"/>
  <c r="M221" i="87" s="1"/>
  <c r="H221" i="87"/>
  <c r="L221" i="87" s="1"/>
  <c r="W102" i="73"/>
  <c r="S103" i="73"/>
  <c r="U102" i="73"/>
  <c r="Q103" i="73"/>
  <c r="R121" i="73"/>
  <c r="V120" i="73"/>
  <c r="B120" i="73" s="1"/>
  <c r="V94" i="59"/>
  <c r="B94" i="59" s="1"/>
  <c r="R95" i="59"/>
  <c r="Q94" i="59"/>
  <c r="U93" i="59"/>
  <c r="S94" i="59"/>
  <c r="W93" i="59"/>
  <c r="S95" i="58"/>
  <c r="W94" i="58"/>
  <c r="R95" i="58"/>
  <c r="V94" i="58"/>
  <c r="B94" i="58" s="1"/>
  <c r="U94" i="58"/>
  <c r="Q95" i="58"/>
  <c r="Q96" i="57"/>
  <c r="U95" i="57"/>
  <c r="R94" i="57"/>
  <c r="V93" i="57"/>
  <c r="B93" i="57" s="1"/>
  <c r="S94" i="57"/>
  <c r="W93" i="57"/>
  <c r="V95" i="56"/>
  <c r="B95" i="56" s="1"/>
  <c r="R96" i="56"/>
  <c r="U93" i="56"/>
  <c r="Q94" i="56"/>
  <c r="S95" i="56"/>
  <c r="W94" i="56"/>
  <c r="Q98" i="53"/>
  <c r="U97" i="53"/>
  <c r="R94" i="53"/>
  <c r="V93" i="53"/>
  <c r="B93" i="53" s="1"/>
  <c r="W94" i="53"/>
  <c r="S95" i="53"/>
  <c r="R95" i="51"/>
  <c r="V94" i="51"/>
  <c r="B94" i="51" s="1"/>
  <c r="S95" i="51"/>
  <c r="W94" i="51"/>
  <c r="Q94" i="51"/>
  <c r="U93" i="51"/>
  <c r="Q94" i="49"/>
  <c r="U93" i="49"/>
  <c r="R94" i="49"/>
  <c r="V93" i="49"/>
  <c r="B93" i="49" s="1"/>
  <c r="S95" i="49"/>
  <c r="W94" i="49"/>
  <c r="E222" i="92" l="1"/>
  <c r="F222" i="92" s="1"/>
  <c r="D222" i="92"/>
  <c r="C223" i="92"/>
  <c r="A224" i="92"/>
  <c r="K221" i="92"/>
  <c r="G221" i="92"/>
  <c r="H220" i="92"/>
  <c r="L220" i="92" s="1"/>
  <c r="I220" i="92"/>
  <c r="M220" i="92" s="1"/>
  <c r="F224" i="87"/>
  <c r="B225" i="87"/>
  <c r="C224" i="87"/>
  <c r="K223" i="87"/>
  <c r="I222" i="87"/>
  <c r="M222" i="87" s="1"/>
  <c r="H222" i="87"/>
  <c r="L222" i="87" s="1"/>
  <c r="V121" i="73"/>
  <c r="B121" i="73" s="1"/>
  <c r="R122" i="73"/>
  <c r="W103" i="73"/>
  <c r="S104" i="73"/>
  <c r="U103" i="73"/>
  <c r="Q104" i="73"/>
  <c r="Q95" i="59"/>
  <c r="U94" i="59"/>
  <c r="S95" i="59"/>
  <c r="W94" i="59"/>
  <c r="V95" i="59"/>
  <c r="B95" i="59" s="1"/>
  <c r="R96" i="59"/>
  <c r="Q96" i="58"/>
  <c r="U95" i="58"/>
  <c r="R96" i="58"/>
  <c r="V95" i="58"/>
  <c r="B95" i="58" s="1"/>
  <c r="S96" i="58"/>
  <c r="W95" i="58"/>
  <c r="S95" i="57"/>
  <c r="W94" i="57"/>
  <c r="R95" i="57"/>
  <c r="V94" i="57"/>
  <c r="B94" i="57" s="1"/>
  <c r="U96" i="57"/>
  <c r="Q97" i="57"/>
  <c r="U94" i="56"/>
  <c r="Q95" i="56"/>
  <c r="S96" i="56"/>
  <c r="W95" i="56"/>
  <c r="R97" i="56"/>
  <c r="V96" i="56"/>
  <c r="B96" i="56" s="1"/>
  <c r="S96" i="53"/>
  <c r="W95" i="53"/>
  <c r="R95" i="53"/>
  <c r="V94" i="53"/>
  <c r="B94" i="53" s="1"/>
  <c r="U98" i="53"/>
  <c r="Q99" i="53"/>
  <c r="S96" i="51"/>
  <c r="W95" i="51"/>
  <c r="Q95" i="51"/>
  <c r="U94" i="51"/>
  <c r="R96" i="51"/>
  <c r="V95" i="51"/>
  <c r="B95" i="51" s="1"/>
  <c r="V94" i="49"/>
  <c r="B94" i="49" s="1"/>
  <c r="R95" i="49"/>
  <c r="S96" i="49"/>
  <c r="W95" i="49"/>
  <c r="Q95" i="49"/>
  <c r="U94" i="49"/>
  <c r="A225" i="92" l="1"/>
  <c r="C224" i="92"/>
  <c r="E223" i="92"/>
  <c r="F223" i="92" s="1"/>
  <c r="D223" i="92"/>
  <c r="K222" i="92"/>
  <c r="G222" i="92"/>
  <c r="I221" i="92"/>
  <c r="M221" i="92" s="1"/>
  <c r="H221" i="92"/>
  <c r="L221" i="92" s="1"/>
  <c r="I223" i="87"/>
  <c r="M223" i="87" s="1"/>
  <c r="H223" i="87"/>
  <c r="L223" i="87" s="1"/>
  <c r="K224" i="87"/>
  <c r="F225" i="87"/>
  <c r="C225" i="87"/>
  <c r="B226" i="87"/>
  <c r="U104" i="73"/>
  <c r="Q105" i="73"/>
  <c r="W104" i="73"/>
  <c r="S105" i="73"/>
  <c r="R123" i="73"/>
  <c r="V122" i="73"/>
  <c r="B122" i="73" s="1"/>
  <c r="V96" i="59"/>
  <c r="B96" i="59" s="1"/>
  <c r="R97" i="59"/>
  <c r="S96" i="59"/>
  <c r="W95" i="59"/>
  <c r="Q96" i="59"/>
  <c r="U95" i="59"/>
  <c r="S97" i="58"/>
  <c r="W96" i="58"/>
  <c r="R97" i="58"/>
  <c r="V96" i="58"/>
  <c r="B96" i="58" s="1"/>
  <c r="U96" i="58"/>
  <c r="Q97" i="58"/>
  <c r="U97" i="57"/>
  <c r="Q98" i="57"/>
  <c r="R96" i="57"/>
  <c r="V95" i="57"/>
  <c r="B95" i="57" s="1"/>
  <c r="S96" i="57"/>
  <c r="W95" i="57"/>
  <c r="Q96" i="56"/>
  <c r="U95" i="56"/>
  <c r="V97" i="56"/>
  <c r="B97" i="56" s="1"/>
  <c r="R98" i="56"/>
  <c r="S97" i="56"/>
  <c r="W96" i="56"/>
  <c r="Q100" i="53"/>
  <c r="U99" i="53"/>
  <c r="R96" i="53"/>
  <c r="V95" i="53"/>
  <c r="B95" i="53" s="1"/>
  <c r="W96" i="53"/>
  <c r="S97" i="53"/>
  <c r="Q96" i="51"/>
  <c r="U95" i="51"/>
  <c r="R97" i="51"/>
  <c r="V96" i="51"/>
  <c r="B96" i="51" s="1"/>
  <c r="S97" i="51"/>
  <c r="W96" i="51"/>
  <c r="U95" i="49"/>
  <c r="Q96" i="49"/>
  <c r="S97" i="49"/>
  <c r="W96" i="49"/>
  <c r="V95" i="49"/>
  <c r="B95" i="49" s="1"/>
  <c r="R96" i="49"/>
  <c r="K223" i="92" l="1"/>
  <c r="G223" i="92"/>
  <c r="H222" i="92"/>
  <c r="L222" i="92" s="1"/>
  <c r="I222" i="92"/>
  <c r="M222" i="92" s="1"/>
  <c r="E224" i="92"/>
  <c r="F224" i="92" s="1"/>
  <c r="D224" i="92"/>
  <c r="C225" i="92"/>
  <c r="A226" i="92"/>
  <c r="H224" i="87"/>
  <c r="L224" i="87" s="1"/>
  <c r="I224" i="87"/>
  <c r="M224" i="87" s="1"/>
  <c r="C226" i="87"/>
  <c r="B227" i="87"/>
  <c r="F226" i="87"/>
  <c r="K225" i="87"/>
  <c r="R124" i="73"/>
  <c r="V123" i="73"/>
  <c r="B123" i="73" s="1"/>
  <c r="U105" i="73"/>
  <c r="Q106" i="73"/>
  <c r="W105" i="73"/>
  <c r="S106" i="73"/>
  <c r="S97" i="59"/>
  <c r="W96" i="59"/>
  <c r="Q97" i="59"/>
  <c r="U96" i="59"/>
  <c r="V97" i="59"/>
  <c r="B97" i="59" s="1"/>
  <c r="R98" i="59"/>
  <c r="Q98" i="58"/>
  <c r="U97" i="58"/>
  <c r="R98" i="58"/>
  <c r="V97" i="58"/>
  <c r="B97" i="58" s="1"/>
  <c r="S98" i="58"/>
  <c r="W97" i="58"/>
  <c r="S97" i="57"/>
  <c r="W96" i="57"/>
  <c r="U98" i="57"/>
  <c r="Q99" i="57"/>
  <c r="R97" i="57"/>
  <c r="V96" i="57"/>
  <c r="B96" i="57" s="1"/>
  <c r="W97" i="56"/>
  <c r="S98" i="56"/>
  <c r="R99" i="56"/>
  <c r="V98" i="56"/>
  <c r="B98" i="56" s="1"/>
  <c r="U96" i="56"/>
  <c r="Q97" i="56"/>
  <c r="S98" i="53"/>
  <c r="W97" i="53"/>
  <c r="R97" i="53"/>
  <c r="V96" i="53"/>
  <c r="B96" i="53" s="1"/>
  <c r="U100" i="53"/>
  <c r="Q101" i="53"/>
  <c r="S98" i="51"/>
  <c r="W97" i="51"/>
  <c r="R98" i="51"/>
  <c r="V97" i="51"/>
  <c r="B97" i="51" s="1"/>
  <c r="U96" i="51"/>
  <c r="Q97" i="51"/>
  <c r="V96" i="49"/>
  <c r="B96" i="49" s="1"/>
  <c r="R97" i="49"/>
  <c r="S98" i="49"/>
  <c r="W97" i="49"/>
  <c r="Q97" i="49"/>
  <c r="U96" i="49"/>
  <c r="A227" i="92" l="1"/>
  <c r="C226" i="92"/>
  <c r="E225" i="92"/>
  <c r="F225" i="92" s="1"/>
  <c r="D225" i="92"/>
  <c r="K224" i="92"/>
  <c r="G224" i="92"/>
  <c r="I223" i="92"/>
  <c r="M223" i="92" s="1"/>
  <c r="H223" i="92"/>
  <c r="L223" i="92" s="1"/>
  <c r="H225" i="87"/>
  <c r="L225" i="87" s="1"/>
  <c r="I225" i="87"/>
  <c r="M225" i="87" s="1"/>
  <c r="K226" i="87"/>
  <c r="B228" i="87"/>
  <c r="C227" i="87"/>
  <c r="F227" i="87"/>
  <c r="W106" i="73"/>
  <c r="S107" i="73"/>
  <c r="U106" i="73"/>
  <c r="Q107" i="73"/>
  <c r="V124" i="73"/>
  <c r="B124" i="73" s="1"/>
  <c r="R125" i="73"/>
  <c r="R99" i="59"/>
  <c r="V98" i="59"/>
  <c r="B98" i="59" s="1"/>
  <c r="Q98" i="59"/>
  <c r="U97" i="59"/>
  <c r="S98" i="59"/>
  <c r="W97" i="59"/>
  <c r="S99" i="58"/>
  <c r="W98" i="58"/>
  <c r="R99" i="58"/>
  <c r="V98" i="58"/>
  <c r="B98" i="58" s="1"/>
  <c r="U98" i="58"/>
  <c r="Q99" i="58"/>
  <c r="R98" i="57"/>
  <c r="V97" i="57"/>
  <c r="B97" i="57" s="1"/>
  <c r="U99" i="57"/>
  <c r="Q100" i="57"/>
  <c r="S98" i="57"/>
  <c r="W97" i="57"/>
  <c r="Q98" i="56"/>
  <c r="U97" i="56"/>
  <c r="V99" i="56"/>
  <c r="B99" i="56" s="1"/>
  <c r="R100" i="56"/>
  <c r="S99" i="56"/>
  <c r="W98" i="56"/>
  <c r="Q102" i="53"/>
  <c r="U101" i="53"/>
  <c r="R98" i="53"/>
  <c r="V97" i="53"/>
  <c r="B97" i="53" s="1"/>
  <c r="W98" i="53"/>
  <c r="S99" i="53"/>
  <c r="R99" i="51"/>
  <c r="V98" i="51"/>
  <c r="B98" i="51" s="1"/>
  <c r="Q98" i="51"/>
  <c r="U97" i="51"/>
  <c r="S99" i="51"/>
  <c r="W98" i="51"/>
  <c r="U97" i="49"/>
  <c r="Q98" i="49"/>
  <c r="S99" i="49"/>
  <c r="W98" i="49"/>
  <c r="R98" i="49"/>
  <c r="V97" i="49"/>
  <c r="B97" i="49" s="1"/>
  <c r="K225" i="92" l="1"/>
  <c r="G225" i="92"/>
  <c r="H224" i="92"/>
  <c r="L224" i="92" s="1"/>
  <c r="I224" i="92"/>
  <c r="M224" i="92" s="1"/>
  <c r="E226" i="92"/>
  <c r="F226" i="92" s="1"/>
  <c r="D226" i="92"/>
  <c r="A228" i="92"/>
  <c r="C227" i="92"/>
  <c r="C228" i="87"/>
  <c r="B229" i="87"/>
  <c r="F228" i="87"/>
  <c r="K227" i="87"/>
  <c r="H226" i="87"/>
  <c r="L226" i="87" s="1"/>
  <c r="I226" i="87"/>
  <c r="M226" i="87" s="1"/>
  <c r="W107" i="73"/>
  <c r="S108" i="73"/>
  <c r="R126" i="73"/>
  <c r="V125" i="73"/>
  <c r="B125" i="73" s="1"/>
  <c r="U107" i="73"/>
  <c r="Q108" i="73"/>
  <c r="S99" i="59"/>
  <c r="W98" i="59"/>
  <c r="Q99" i="59"/>
  <c r="U98" i="59"/>
  <c r="V99" i="59"/>
  <c r="B99" i="59" s="1"/>
  <c r="R100" i="59"/>
  <c r="Q100" i="58"/>
  <c r="U99" i="58"/>
  <c r="R100" i="58"/>
  <c r="V99" i="58"/>
  <c r="B99" i="58" s="1"/>
  <c r="S100" i="58"/>
  <c r="W99" i="58"/>
  <c r="S99" i="57"/>
  <c r="W98" i="57"/>
  <c r="U100" i="57"/>
  <c r="Q101" i="57"/>
  <c r="R99" i="57"/>
  <c r="V98" i="57"/>
  <c r="B98" i="57" s="1"/>
  <c r="R101" i="56"/>
  <c r="V100" i="56"/>
  <c r="B100" i="56" s="1"/>
  <c r="S100" i="56"/>
  <c r="W99" i="56"/>
  <c r="U98" i="56"/>
  <c r="Q99" i="56"/>
  <c r="S100" i="53"/>
  <c r="W99" i="53"/>
  <c r="R99" i="53"/>
  <c r="V98" i="53"/>
  <c r="B98" i="53" s="1"/>
  <c r="U102" i="53"/>
  <c r="Q103" i="53"/>
  <c r="Q99" i="51"/>
  <c r="U98" i="51"/>
  <c r="S100" i="51"/>
  <c r="W99" i="51"/>
  <c r="R100" i="51"/>
  <c r="V99" i="51"/>
  <c r="B99" i="51" s="1"/>
  <c r="S100" i="49"/>
  <c r="W99" i="49"/>
  <c r="Q99" i="49"/>
  <c r="U98" i="49"/>
  <c r="V98" i="49"/>
  <c r="B98" i="49" s="1"/>
  <c r="R99" i="49"/>
  <c r="E227" i="92" l="1"/>
  <c r="F227" i="92" s="1"/>
  <c r="D227" i="92"/>
  <c r="K226" i="92"/>
  <c r="G226" i="92"/>
  <c r="A229" i="92"/>
  <c r="C228" i="92"/>
  <c r="I225" i="92"/>
  <c r="M225" i="92" s="1"/>
  <c r="H225" i="92"/>
  <c r="L225" i="92" s="1"/>
  <c r="K228" i="87"/>
  <c r="C229" i="87"/>
  <c r="B230" i="87"/>
  <c r="F229" i="87"/>
  <c r="H227" i="87"/>
  <c r="L227" i="87" s="1"/>
  <c r="I227" i="87"/>
  <c r="M227" i="87" s="1"/>
  <c r="R127" i="73"/>
  <c r="V126" i="73"/>
  <c r="B126" i="73" s="1"/>
  <c r="U108" i="73"/>
  <c r="Q109" i="73"/>
  <c r="W108" i="73"/>
  <c r="S109" i="73"/>
  <c r="R101" i="59"/>
  <c r="V100" i="59"/>
  <c r="B100" i="59" s="1"/>
  <c r="U99" i="59"/>
  <c r="Q100" i="59"/>
  <c r="S100" i="59"/>
  <c r="W99" i="59"/>
  <c r="S101" i="58"/>
  <c r="W100" i="58"/>
  <c r="V100" i="58"/>
  <c r="B100" i="58" s="1"/>
  <c r="R101" i="58"/>
  <c r="Q101" i="58"/>
  <c r="U100" i="58"/>
  <c r="R100" i="57"/>
  <c r="V99" i="57"/>
  <c r="B99" i="57" s="1"/>
  <c r="U101" i="57"/>
  <c r="Q102" i="57"/>
  <c r="S100" i="57"/>
  <c r="W99" i="57"/>
  <c r="S101" i="56"/>
  <c r="W100" i="56"/>
  <c r="U99" i="56"/>
  <c r="Q100" i="56"/>
  <c r="V101" i="56"/>
  <c r="B101" i="56" s="1"/>
  <c r="R102" i="56"/>
  <c r="Q104" i="53"/>
  <c r="U103" i="53"/>
  <c r="R100" i="53"/>
  <c r="V99" i="53"/>
  <c r="B99" i="53" s="1"/>
  <c r="W100" i="53"/>
  <c r="S101" i="53"/>
  <c r="S101" i="51"/>
  <c r="W100" i="51"/>
  <c r="R101" i="51"/>
  <c r="V100" i="51"/>
  <c r="B100" i="51" s="1"/>
  <c r="Q100" i="51"/>
  <c r="U99" i="51"/>
  <c r="R100" i="49"/>
  <c r="V99" i="49"/>
  <c r="B99" i="49" s="1"/>
  <c r="Q100" i="49"/>
  <c r="U99" i="49"/>
  <c r="S101" i="49"/>
  <c r="W100" i="49"/>
  <c r="E228" i="92" l="1"/>
  <c r="F228" i="92" s="1"/>
  <c r="D228" i="92"/>
  <c r="C229" i="92"/>
  <c r="A230" i="92"/>
  <c r="H226" i="92"/>
  <c r="L226" i="92" s="1"/>
  <c r="I226" i="92"/>
  <c r="M226" i="92" s="1"/>
  <c r="K227" i="92"/>
  <c r="G227" i="92"/>
  <c r="B231" i="87"/>
  <c r="C230" i="87"/>
  <c r="F230" i="87"/>
  <c r="K229" i="87"/>
  <c r="H228" i="87"/>
  <c r="L228" i="87" s="1"/>
  <c r="I228" i="87"/>
  <c r="M228" i="87" s="1"/>
  <c r="W109" i="73"/>
  <c r="S110" i="73"/>
  <c r="U109" i="73"/>
  <c r="Q110" i="73"/>
  <c r="V127" i="73"/>
  <c r="B127" i="73" s="1"/>
  <c r="R128" i="73"/>
  <c r="S101" i="59"/>
  <c r="W100" i="59"/>
  <c r="Q101" i="59"/>
  <c r="U100" i="59"/>
  <c r="R102" i="59"/>
  <c r="V101" i="59"/>
  <c r="B101" i="59" s="1"/>
  <c r="R102" i="58"/>
  <c r="V101" i="58"/>
  <c r="B101" i="58" s="1"/>
  <c r="Q102" i="58"/>
  <c r="U101" i="58"/>
  <c r="S102" i="58"/>
  <c r="W101" i="58"/>
  <c r="S101" i="57"/>
  <c r="W100" i="57"/>
  <c r="U102" i="57"/>
  <c r="Q103" i="57"/>
  <c r="R101" i="57"/>
  <c r="V100" i="57"/>
  <c r="B100" i="57" s="1"/>
  <c r="R103" i="56"/>
  <c r="V102" i="56"/>
  <c r="B102" i="56" s="1"/>
  <c r="U100" i="56"/>
  <c r="Q101" i="56"/>
  <c r="S102" i="56"/>
  <c r="W101" i="56"/>
  <c r="S102" i="53"/>
  <c r="W101" i="53"/>
  <c r="R101" i="53"/>
  <c r="V100" i="53"/>
  <c r="B100" i="53" s="1"/>
  <c r="U104" i="53"/>
  <c r="Q105" i="53"/>
  <c r="U100" i="51"/>
  <c r="Q101" i="51"/>
  <c r="V101" i="51"/>
  <c r="B101" i="51" s="1"/>
  <c r="R102" i="51"/>
  <c r="W101" i="51"/>
  <c r="S102" i="51"/>
  <c r="Q101" i="49"/>
  <c r="U100" i="49"/>
  <c r="S102" i="49"/>
  <c r="W101" i="49"/>
  <c r="V100" i="49"/>
  <c r="B100" i="49" s="1"/>
  <c r="R101" i="49"/>
  <c r="I227" i="92" l="1"/>
  <c r="M227" i="92" s="1"/>
  <c r="H227" i="92"/>
  <c r="L227" i="92" s="1"/>
  <c r="A231" i="92"/>
  <c r="C230" i="92"/>
  <c r="E229" i="92"/>
  <c r="F229" i="92" s="1"/>
  <c r="D229" i="92"/>
  <c r="K228" i="92"/>
  <c r="G228" i="92"/>
  <c r="I229" i="87"/>
  <c r="M229" i="87" s="1"/>
  <c r="H229" i="87"/>
  <c r="L229" i="87" s="1"/>
  <c r="K230" i="87"/>
  <c r="F231" i="87"/>
  <c r="C231" i="87"/>
  <c r="B232" i="87"/>
  <c r="W110" i="73"/>
  <c r="S111" i="73"/>
  <c r="R129" i="73"/>
  <c r="V128" i="73"/>
  <c r="B128" i="73" s="1"/>
  <c r="U110" i="73"/>
  <c r="Q111" i="73"/>
  <c r="R103" i="59"/>
  <c r="V102" i="59"/>
  <c r="B102" i="59" s="1"/>
  <c r="Q102" i="59"/>
  <c r="U101" i="59"/>
  <c r="S102" i="59"/>
  <c r="W101" i="59"/>
  <c r="S103" i="58"/>
  <c r="W102" i="58"/>
  <c r="Q103" i="58"/>
  <c r="U102" i="58"/>
  <c r="R103" i="58"/>
  <c r="V102" i="58"/>
  <c r="B102" i="58" s="1"/>
  <c r="R102" i="57"/>
  <c r="V101" i="57"/>
  <c r="B101" i="57" s="1"/>
  <c r="Q104" i="57"/>
  <c r="U103" i="57"/>
  <c r="S102" i="57"/>
  <c r="W101" i="57"/>
  <c r="U101" i="56"/>
  <c r="Q102" i="56"/>
  <c r="S103" i="56"/>
  <c r="W102" i="56"/>
  <c r="R104" i="56"/>
  <c r="V103" i="56"/>
  <c r="B103" i="56" s="1"/>
  <c r="Q106" i="53"/>
  <c r="U105" i="53"/>
  <c r="R102" i="53"/>
  <c r="V101" i="53"/>
  <c r="B101" i="53" s="1"/>
  <c r="W102" i="53"/>
  <c r="S103" i="53"/>
  <c r="Q102" i="51"/>
  <c r="U101" i="51"/>
  <c r="S103" i="51"/>
  <c r="W102" i="51"/>
  <c r="V102" i="51"/>
  <c r="B102" i="51" s="1"/>
  <c r="R103" i="51"/>
  <c r="R102" i="49"/>
  <c r="V101" i="49"/>
  <c r="B101" i="49" s="1"/>
  <c r="S103" i="49"/>
  <c r="W102" i="49"/>
  <c r="U101" i="49"/>
  <c r="Q102" i="49"/>
  <c r="H228" i="92" l="1"/>
  <c r="L228" i="92" s="1"/>
  <c r="I228" i="92"/>
  <c r="M228" i="92" s="1"/>
  <c r="E230" i="92"/>
  <c r="F230" i="92" s="1"/>
  <c r="D230" i="92"/>
  <c r="K229" i="92"/>
  <c r="G229" i="92"/>
  <c r="A232" i="92"/>
  <c r="C231" i="92"/>
  <c r="B233" i="87"/>
  <c r="F232" i="87"/>
  <c r="C232" i="87"/>
  <c r="K231" i="87"/>
  <c r="H230" i="87"/>
  <c r="L230" i="87" s="1"/>
  <c r="I230" i="87"/>
  <c r="M230" i="87" s="1"/>
  <c r="U111" i="73"/>
  <c r="Q112" i="73"/>
  <c r="V129" i="73"/>
  <c r="B129" i="73" s="1"/>
  <c r="R130" i="73"/>
  <c r="W111" i="73"/>
  <c r="S112" i="73"/>
  <c r="U102" i="59"/>
  <c r="Q103" i="59"/>
  <c r="S103" i="59"/>
  <c r="W102" i="59"/>
  <c r="V103" i="59"/>
  <c r="B103" i="59" s="1"/>
  <c r="R104" i="59"/>
  <c r="Q104" i="58"/>
  <c r="U103" i="58"/>
  <c r="R104" i="58"/>
  <c r="V103" i="58"/>
  <c r="B103" i="58" s="1"/>
  <c r="S104" i="58"/>
  <c r="W103" i="58"/>
  <c r="S103" i="57"/>
  <c r="W102" i="57"/>
  <c r="U104" i="57"/>
  <c r="Q105" i="57"/>
  <c r="R103" i="57"/>
  <c r="V102" i="57"/>
  <c r="B102" i="57" s="1"/>
  <c r="R105" i="56"/>
  <c r="V104" i="56"/>
  <c r="B104" i="56" s="1"/>
  <c r="S104" i="56"/>
  <c r="W103" i="56"/>
  <c r="U102" i="56"/>
  <c r="Q103" i="56"/>
  <c r="S104" i="53"/>
  <c r="W103" i="53"/>
  <c r="R103" i="53"/>
  <c r="V102" i="53"/>
  <c r="B102" i="53" s="1"/>
  <c r="U106" i="53"/>
  <c r="Q107" i="53"/>
  <c r="W103" i="51"/>
  <c r="S104" i="51"/>
  <c r="V103" i="51"/>
  <c r="B103" i="51" s="1"/>
  <c r="R104" i="51"/>
  <c r="U102" i="51"/>
  <c r="Q103" i="51"/>
  <c r="S104" i="49"/>
  <c r="W103" i="49"/>
  <c r="Q103" i="49"/>
  <c r="U102" i="49"/>
  <c r="V102" i="49"/>
  <c r="B102" i="49" s="1"/>
  <c r="R103" i="49"/>
  <c r="E231" i="92" l="1"/>
  <c r="F231" i="92" s="1"/>
  <c r="D231" i="92"/>
  <c r="K230" i="92"/>
  <c r="G230" i="92"/>
  <c r="I229" i="92"/>
  <c r="M229" i="92" s="1"/>
  <c r="H229" i="92"/>
  <c r="L229" i="92" s="1"/>
  <c r="A233" i="92"/>
  <c r="C232" i="92"/>
  <c r="I231" i="87"/>
  <c r="M231" i="87" s="1"/>
  <c r="H231" i="87"/>
  <c r="L231" i="87" s="1"/>
  <c r="K232" i="87"/>
  <c r="B234" i="87"/>
  <c r="C233" i="87"/>
  <c r="F233" i="87"/>
  <c r="W112" i="73"/>
  <c r="S113" i="73"/>
  <c r="U112" i="73"/>
  <c r="Q113" i="73"/>
  <c r="R131" i="73"/>
  <c r="V130" i="73"/>
  <c r="B130" i="73" s="1"/>
  <c r="U103" i="59"/>
  <c r="Q104" i="59"/>
  <c r="R105" i="59"/>
  <c r="V104" i="59"/>
  <c r="B104" i="59" s="1"/>
  <c r="S104" i="59"/>
  <c r="W103" i="59"/>
  <c r="S105" i="58"/>
  <c r="W104" i="58"/>
  <c r="R105" i="58"/>
  <c r="V104" i="58"/>
  <c r="B104" i="58" s="1"/>
  <c r="Q105" i="58"/>
  <c r="U104" i="58"/>
  <c r="R104" i="57"/>
  <c r="V103" i="57"/>
  <c r="B103" i="57" s="1"/>
  <c r="U105" i="57"/>
  <c r="Q106" i="57"/>
  <c r="S104" i="57"/>
  <c r="W103" i="57"/>
  <c r="S105" i="56"/>
  <c r="W104" i="56"/>
  <c r="U103" i="56"/>
  <c r="Q104" i="56"/>
  <c r="R106" i="56"/>
  <c r="V105" i="56"/>
  <c r="B105" i="56" s="1"/>
  <c r="Q108" i="53"/>
  <c r="U107" i="53"/>
  <c r="R104" i="53"/>
  <c r="V103" i="53"/>
  <c r="B103" i="53" s="1"/>
  <c r="W104" i="53"/>
  <c r="S105" i="53"/>
  <c r="V104" i="51"/>
  <c r="B104" i="51" s="1"/>
  <c r="R105" i="51"/>
  <c r="Q104" i="51"/>
  <c r="U103" i="51"/>
  <c r="S105" i="51"/>
  <c r="W104" i="51"/>
  <c r="R104" i="49"/>
  <c r="V103" i="49"/>
  <c r="B103" i="49" s="1"/>
  <c r="U103" i="49"/>
  <c r="Q104" i="49"/>
  <c r="S105" i="49"/>
  <c r="W104" i="49"/>
  <c r="E232" i="92" l="1"/>
  <c r="F232" i="92" s="1"/>
  <c r="D232" i="92"/>
  <c r="C233" i="92"/>
  <c r="A234" i="92"/>
  <c r="H230" i="92"/>
  <c r="L230" i="92" s="1"/>
  <c r="I230" i="92"/>
  <c r="M230" i="92" s="1"/>
  <c r="K231" i="92"/>
  <c r="G231" i="92"/>
  <c r="K233" i="87"/>
  <c r="C234" i="87"/>
  <c r="F234" i="87"/>
  <c r="B235" i="87"/>
  <c r="H232" i="87"/>
  <c r="L232" i="87" s="1"/>
  <c r="I232" i="87"/>
  <c r="M232" i="87" s="1"/>
  <c r="U113" i="73"/>
  <c r="Q114" i="73"/>
  <c r="W113" i="73"/>
  <c r="S114" i="73"/>
  <c r="V131" i="73"/>
  <c r="B131" i="73" s="1"/>
  <c r="R132" i="73"/>
  <c r="V105" i="59"/>
  <c r="B105" i="59" s="1"/>
  <c r="R106" i="59"/>
  <c r="S105" i="59"/>
  <c r="W104" i="59"/>
  <c r="Q105" i="59"/>
  <c r="U104" i="59"/>
  <c r="Q106" i="58"/>
  <c r="U105" i="58"/>
  <c r="R106" i="58"/>
  <c r="V105" i="58"/>
  <c r="B105" i="58" s="1"/>
  <c r="S106" i="58"/>
  <c r="W105" i="58"/>
  <c r="S105" i="57"/>
  <c r="W104" i="57"/>
  <c r="U106" i="57"/>
  <c r="Q107" i="57"/>
  <c r="R105" i="57"/>
  <c r="V104" i="57"/>
  <c r="B104" i="57" s="1"/>
  <c r="U104" i="56"/>
  <c r="Q105" i="56"/>
  <c r="R107" i="56"/>
  <c r="V106" i="56"/>
  <c r="B106" i="56" s="1"/>
  <c r="W105" i="56"/>
  <c r="S106" i="56"/>
  <c r="S106" i="53"/>
  <c r="W105" i="53"/>
  <c r="R105" i="53"/>
  <c r="V104" i="53"/>
  <c r="B104" i="53" s="1"/>
  <c r="U108" i="53"/>
  <c r="Q109" i="53"/>
  <c r="U104" i="51"/>
  <c r="Q105" i="51"/>
  <c r="W105" i="51"/>
  <c r="S106" i="51"/>
  <c r="V105" i="51"/>
  <c r="B105" i="51" s="1"/>
  <c r="R106" i="51"/>
  <c r="Q105" i="49"/>
  <c r="U104" i="49"/>
  <c r="S106" i="49"/>
  <c r="W105" i="49"/>
  <c r="V104" i="49"/>
  <c r="B104" i="49" s="1"/>
  <c r="R105" i="49"/>
  <c r="I231" i="92" l="1"/>
  <c r="M231" i="92" s="1"/>
  <c r="H231" i="92"/>
  <c r="L231" i="92" s="1"/>
  <c r="A235" i="92"/>
  <c r="C234" i="92"/>
  <c r="E233" i="92"/>
  <c r="F233" i="92" s="1"/>
  <c r="D233" i="92"/>
  <c r="K232" i="92"/>
  <c r="G232" i="92"/>
  <c r="C235" i="87"/>
  <c r="B236" i="87"/>
  <c r="F235" i="87"/>
  <c r="K234" i="87"/>
  <c r="H233" i="87"/>
  <c r="L233" i="87" s="1"/>
  <c r="I233" i="87"/>
  <c r="M233" i="87" s="1"/>
  <c r="R133" i="73"/>
  <c r="V132" i="73"/>
  <c r="B132" i="73" s="1"/>
  <c r="W114" i="73"/>
  <c r="S115" i="73"/>
  <c r="U114" i="73"/>
  <c r="Q115" i="73"/>
  <c r="S106" i="59"/>
  <c r="W105" i="59"/>
  <c r="R107" i="59"/>
  <c r="V106" i="59"/>
  <c r="B106" i="59" s="1"/>
  <c r="Q106" i="59"/>
  <c r="U105" i="59"/>
  <c r="S107" i="58"/>
  <c r="W106" i="58"/>
  <c r="R107" i="58"/>
  <c r="V106" i="58"/>
  <c r="B106" i="58" s="1"/>
  <c r="Q107" i="58"/>
  <c r="U106" i="58"/>
  <c r="U107" i="57"/>
  <c r="Q108" i="57"/>
  <c r="R106" i="57"/>
  <c r="V105" i="57"/>
  <c r="B105" i="57" s="1"/>
  <c r="S106" i="57"/>
  <c r="W105" i="57"/>
  <c r="V107" i="56"/>
  <c r="B107" i="56" s="1"/>
  <c r="R108" i="56"/>
  <c r="S107" i="56"/>
  <c r="W106" i="56"/>
  <c r="Q106" i="56"/>
  <c r="U105" i="56"/>
  <c r="Q110" i="53"/>
  <c r="U109" i="53"/>
  <c r="R106" i="53"/>
  <c r="V105" i="53"/>
  <c r="B105" i="53" s="1"/>
  <c r="W106" i="53"/>
  <c r="S107" i="53"/>
  <c r="V106" i="51"/>
  <c r="B106" i="51" s="1"/>
  <c r="R107" i="51"/>
  <c r="Q106" i="51"/>
  <c r="U105" i="51"/>
  <c r="S107" i="51"/>
  <c r="W106" i="51"/>
  <c r="R106" i="49"/>
  <c r="V105" i="49"/>
  <c r="B105" i="49" s="1"/>
  <c r="S107" i="49"/>
  <c r="W106" i="49"/>
  <c r="U105" i="49"/>
  <c r="Q106" i="49"/>
  <c r="H232" i="92" l="1"/>
  <c r="L232" i="92" s="1"/>
  <c r="I232" i="92"/>
  <c r="M232" i="92" s="1"/>
  <c r="E234" i="92"/>
  <c r="F234" i="92" s="1"/>
  <c r="D234" i="92"/>
  <c r="C235" i="92"/>
  <c r="A236" i="92"/>
  <c r="K233" i="92"/>
  <c r="G233" i="92"/>
  <c r="I234" i="87"/>
  <c r="M234" i="87" s="1"/>
  <c r="H234" i="87"/>
  <c r="L234" i="87" s="1"/>
  <c r="F236" i="87"/>
  <c r="B237" i="87"/>
  <c r="C236" i="87"/>
  <c r="K235" i="87"/>
  <c r="U115" i="73"/>
  <c r="Q116" i="73"/>
  <c r="W115" i="73"/>
  <c r="S116" i="73"/>
  <c r="R134" i="73"/>
  <c r="V133" i="73"/>
  <c r="B133" i="73" s="1"/>
  <c r="V107" i="59"/>
  <c r="B107" i="59" s="1"/>
  <c r="R108" i="59"/>
  <c r="U106" i="59"/>
  <c r="Q107" i="59"/>
  <c r="S107" i="59"/>
  <c r="W106" i="59"/>
  <c r="R108" i="58"/>
  <c r="V107" i="58"/>
  <c r="B107" i="58" s="1"/>
  <c r="U107" i="58"/>
  <c r="Q108" i="58"/>
  <c r="S108" i="58"/>
  <c r="W107" i="58"/>
  <c r="U108" i="57"/>
  <c r="Q109" i="57"/>
  <c r="S107" i="57"/>
  <c r="W106" i="57"/>
  <c r="R107" i="57"/>
  <c r="V106" i="57"/>
  <c r="B106" i="57" s="1"/>
  <c r="U106" i="56"/>
  <c r="Q107" i="56"/>
  <c r="S108" i="56"/>
  <c r="W107" i="56"/>
  <c r="R109" i="56"/>
  <c r="V108" i="56"/>
  <c r="B108" i="56" s="1"/>
  <c r="S108" i="53"/>
  <c r="W107" i="53"/>
  <c r="R107" i="53"/>
  <c r="V106" i="53"/>
  <c r="B106" i="53" s="1"/>
  <c r="U110" i="53"/>
  <c r="Q111" i="53"/>
  <c r="U106" i="51"/>
  <c r="Q107" i="51"/>
  <c r="V107" i="51"/>
  <c r="B107" i="51" s="1"/>
  <c r="R108" i="51"/>
  <c r="W107" i="51"/>
  <c r="S108" i="51"/>
  <c r="Q107" i="49"/>
  <c r="U106" i="49"/>
  <c r="S108" i="49"/>
  <c r="W107" i="49"/>
  <c r="V106" i="49"/>
  <c r="B106" i="49" s="1"/>
  <c r="R107" i="49"/>
  <c r="I233" i="92" l="1"/>
  <c r="M233" i="92" s="1"/>
  <c r="H233" i="92"/>
  <c r="L233" i="92" s="1"/>
  <c r="E235" i="92"/>
  <c r="F235" i="92" s="1"/>
  <c r="D235" i="92"/>
  <c r="G234" i="92"/>
  <c r="K234" i="92"/>
  <c r="A237" i="92"/>
  <c r="C236" i="92"/>
  <c r="I235" i="87"/>
  <c r="M235" i="87" s="1"/>
  <c r="H235" i="87"/>
  <c r="L235" i="87" s="1"/>
  <c r="B238" i="87"/>
  <c r="F237" i="87"/>
  <c r="C237" i="87"/>
  <c r="K236" i="87"/>
  <c r="R135" i="73"/>
  <c r="V134" i="73"/>
  <c r="B134" i="73" s="1"/>
  <c r="W116" i="73"/>
  <c r="S117" i="73"/>
  <c r="U116" i="73"/>
  <c r="Q117" i="73"/>
  <c r="S108" i="59"/>
  <c r="W107" i="59"/>
  <c r="Q108" i="59"/>
  <c r="U107" i="59"/>
  <c r="R109" i="59"/>
  <c r="V108" i="59"/>
  <c r="B108" i="59" s="1"/>
  <c r="S109" i="58"/>
  <c r="W108" i="58"/>
  <c r="Q109" i="58"/>
  <c r="U108" i="58"/>
  <c r="R109" i="58"/>
  <c r="V108" i="58"/>
  <c r="B108" i="58" s="1"/>
  <c r="R108" i="57"/>
  <c r="V107" i="57"/>
  <c r="B107" i="57" s="1"/>
  <c r="U109" i="57"/>
  <c r="Q110" i="57"/>
  <c r="S108" i="57"/>
  <c r="W107" i="57"/>
  <c r="R110" i="56"/>
  <c r="V109" i="56"/>
  <c r="B109" i="56" s="1"/>
  <c r="Q108" i="56"/>
  <c r="U107" i="56"/>
  <c r="S109" i="56"/>
  <c r="W108" i="56"/>
  <c r="Q112" i="53"/>
  <c r="U111" i="53"/>
  <c r="R108" i="53"/>
  <c r="V107" i="53"/>
  <c r="B107" i="53" s="1"/>
  <c r="W108" i="53"/>
  <c r="S109" i="53"/>
  <c r="Q108" i="51"/>
  <c r="U107" i="51"/>
  <c r="S109" i="51"/>
  <c r="W108" i="51"/>
  <c r="V108" i="51"/>
  <c r="B108" i="51" s="1"/>
  <c r="R109" i="51"/>
  <c r="R108" i="49"/>
  <c r="V107" i="49"/>
  <c r="B107" i="49" s="1"/>
  <c r="S109" i="49"/>
  <c r="W108" i="49"/>
  <c r="U107" i="49"/>
  <c r="Q108" i="49"/>
  <c r="H234" i="92" l="1"/>
  <c r="L234" i="92" s="1"/>
  <c r="I234" i="92"/>
  <c r="M234" i="92" s="1"/>
  <c r="E236" i="92"/>
  <c r="F236" i="92" s="1"/>
  <c r="D236" i="92"/>
  <c r="K235" i="92"/>
  <c r="G235" i="92"/>
  <c r="C237" i="92"/>
  <c r="A238" i="92"/>
  <c r="I236" i="87"/>
  <c r="M236" i="87" s="1"/>
  <c r="H236" i="87"/>
  <c r="L236" i="87" s="1"/>
  <c r="K237" i="87"/>
  <c r="C238" i="87"/>
  <c r="U117" i="73"/>
  <c r="Q118" i="73"/>
  <c r="W117" i="73"/>
  <c r="S118" i="73"/>
  <c r="R136" i="73"/>
  <c r="V135" i="73"/>
  <c r="B135" i="73" s="1"/>
  <c r="Q109" i="59"/>
  <c r="U108" i="59"/>
  <c r="V109" i="59"/>
  <c r="B109" i="59" s="1"/>
  <c r="R110" i="59"/>
  <c r="S109" i="59"/>
  <c r="W108" i="59"/>
  <c r="R110" i="58"/>
  <c r="V109" i="58"/>
  <c r="B109" i="58" s="1"/>
  <c r="U109" i="58"/>
  <c r="Q110" i="58"/>
  <c r="S110" i="58"/>
  <c r="W109" i="58"/>
  <c r="S109" i="57"/>
  <c r="W108" i="57"/>
  <c r="U110" i="57"/>
  <c r="Q111" i="57"/>
  <c r="R109" i="57"/>
  <c r="V108" i="57"/>
  <c r="B108" i="57" s="1"/>
  <c r="W109" i="56"/>
  <c r="S110" i="56"/>
  <c r="U108" i="56"/>
  <c r="Q109" i="56"/>
  <c r="R111" i="56"/>
  <c r="V110" i="56"/>
  <c r="B110" i="56" s="1"/>
  <c r="S110" i="53"/>
  <c r="W109" i="53"/>
  <c r="R109" i="53"/>
  <c r="V108" i="53"/>
  <c r="B108" i="53" s="1"/>
  <c r="U112" i="53"/>
  <c r="Q113" i="53"/>
  <c r="W109" i="51"/>
  <c r="S110" i="51"/>
  <c r="V109" i="51"/>
  <c r="B109" i="51" s="1"/>
  <c r="R110" i="51"/>
  <c r="U108" i="51"/>
  <c r="Q109" i="51"/>
  <c r="Q109" i="49"/>
  <c r="U108" i="49"/>
  <c r="S110" i="49"/>
  <c r="W109" i="49"/>
  <c r="V108" i="49"/>
  <c r="B108" i="49" s="1"/>
  <c r="R109" i="49"/>
  <c r="I235" i="92" l="1"/>
  <c r="M235" i="92" s="1"/>
  <c r="H235" i="92"/>
  <c r="L235" i="92" s="1"/>
  <c r="A239" i="92"/>
  <c r="C238" i="92"/>
  <c r="G236" i="92"/>
  <c r="K236" i="92"/>
  <c r="E237" i="92"/>
  <c r="F237" i="92" s="1"/>
  <c r="D237" i="92"/>
  <c r="K238" i="87"/>
  <c r="F238" i="87"/>
  <c r="F239" i="87"/>
  <c r="H237" i="87"/>
  <c r="L237" i="87" s="1"/>
  <c r="I237" i="87"/>
  <c r="M237" i="87" s="1"/>
  <c r="R137" i="73"/>
  <c r="V136" i="73"/>
  <c r="B136" i="73" s="1"/>
  <c r="W118" i="73"/>
  <c r="S119" i="73"/>
  <c r="U118" i="73"/>
  <c r="Q119" i="73"/>
  <c r="S110" i="59"/>
  <c r="W109" i="59"/>
  <c r="R111" i="59"/>
  <c r="V110" i="59"/>
  <c r="B110" i="59" s="1"/>
  <c r="Q110" i="59"/>
  <c r="U109" i="59"/>
  <c r="S111" i="58"/>
  <c r="W110" i="58"/>
  <c r="Q111" i="58"/>
  <c r="U110" i="58"/>
  <c r="R111" i="58"/>
  <c r="V110" i="58"/>
  <c r="B110" i="58" s="1"/>
  <c r="R110" i="57"/>
  <c r="V109" i="57"/>
  <c r="B109" i="57" s="1"/>
  <c r="Q112" i="57"/>
  <c r="U111" i="57"/>
  <c r="S110" i="57"/>
  <c r="W109" i="57"/>
  <c r="V111" i="56"/>
  <c r="B111" i="56" s="1"/>
  <c r="R112" i="56"/>
  <c r="S111" i="56"/>
  <c r="W110" i="56"/>
  <c r="Q110" i="56"/>
  <c r="U109" i="56"/>
  <c r="Q114" i="53"/>
  <c r="U113" i="53"/>
  <c r="R110" i="53"/>
  <c r="V109" i="53"/>
  <c r="B109" i="53" s="1"/>
  <c r="W110" i="53"/>
  <c r="S111" i="53"/>
  <c r="R111" i="51"/>
  <c r="V110" i="51"/>
  <c r="B110" i="51" s="1"/>
  <c r="Q110" i="51"/>
  <c r="U109" i="51"/>
  <c r="S111" i="51"/>
  <c r="W110" i="51"/>
  <c r="R110" i="49"/>
  <c r="V109" i="49"/>
  <c r="B109" i="49" s="1"/>
  <c r="S111" i="49"/>
  <c r="W110" i="49"/>
  <c r="Q110" i="49"/>
  <c r="U109" i="49"/>
  <c r="K237" i="92" l="1"/>
  <c r="G237" i="92"/>
  <c r="H236" i="92"/>
  <c r="L236" i="92" s="1"/>
  <c r="I236" i="92"/>
  <c r="M236" i="92" s="1"/>
  <c r="E238" i="92"/>
  <c r="F238" i="92" s="1"/>
  <c r="D238" i="92"/>
  <c r="C239" i="92"/>
  <c r="B239" i="92"/>
  <c r="I238" i="87"/>
  <c r="M238" i="87" s="1"/>
  <c r="H238" i="87"/>
  <c r="L238" i="87" s="1"/>
  <c r="K239" i="87"/>
  <c r="U119" i="73"/>
  <c r="Q120" i="73"/>
  <c r="W119" i="73"/>
  <c r="S120" i="73"/>
  <c r="R138" i="73"/>
  <c r="V137" i="73"/>
  <c r="B137" i="73" s="1"/>
  <c r="V111" i="59"/>
  <c r="B111" i="59" s="1"/>
  <c r="R112" i="59"/>
  <c r="Q111" i="59"/>
  <c r="U110" i="59"/>
  <c r="S111" i="59"/>
  <c r="W110" i="59"/>
  <c r="R112" i="58"/>
  <c r="V111" i="58"/>
  <c r="B111" i="58" s="1"/>
  <c r="U111" i="58"/>
  <c r="Q112" i="58"/>
  <c r="S112" i="58"/>
  <c r="W111" i="58"/>
  <c r="U112" i="57"/>
  <c r="Q113" i="57"/>
  <c r="S111" i="57"/>
  <c r="W110" i="57"/>
  <c r="R111" i="57"/>
  <c r="V110" i="57"/>
  <c r="B110" i="57" s="1"/>
  <c r="U110" i="56"/>
  <c r="Q111" i="56"/>
  <c r="W111" i="56"/>
  <c r="S112" i="56"/>
  <c r="R113" i="56"/>
  <c r="V112" i="56"/>
  <c r="B112" i="56" s="1"/>
  <c r="S112" i="53"/>
  <c r="W111" i="53"/>
  <c r="R111" i="53"/>
  <c r="V110" i="53"/>
  <c r="B110" i="53" s="1"/>
  <c r="U114" i="53"/>
  <c r="Q115" i="53"/>
  <c r="S112" i="51"/>
  <c r="W111" i="51"/>
  <c r="Q111" i="51"/>
  <c r="U110" i="51"/>
  <c r="V111" i="51"/>
  <c r="B111" i="51" s="1"/>
  <c r="R112" i="51"/>
  <c r="Q111" i="49"/>
  <c r="U110" i="49"/>
  <c r="S112" i="49"/>
  <c r="W111" i="49"/>
  <c r="V110" i="49"/>
  <c r="B110" i="49" s="1"/>
  <c r="R111" i="49"/>
  <c r="G238" i="92" l="1"/>
  <c r="K238" i="92"/>
  <c r="E239" i="92"/>
  <c r="F239" i="92" s="1"/>
  <c r="D239" i="92"/>
  <c r="I237" i="92"/>
  <c r="M237" i="92" s="1"/>
  <c r="H237" i="92"/>
  <c r="L237" i="92" s="1"/>
  <c r="I239" i="87"/>
  <c r="M239" i="87" s="1"/>
  <c r="C28" i="87" s="1"/>
  <c r="H239" i="87"/>
  <c r="L239" i="87" s="1"/>
  <c r="C27" i="87" s="1"/>
  <c r="R139" i="73"/>
  <c r="V138" i="73"/>
  <c r="B138" i="73" s="1"/>
  <c r="W120" i="73"/>
  <c r="S121" i="73"/>
  <c r="U120" i="73"/>
  <c r="Q121" i="73"/>
  <c r="S112" i="59"/>
  <c r="W111" i="59"/>
  <c r="Q112" i="59"/>
  <c r="U111" i="59"/>
  <c r="R113" i="59"/>
  <c r="V112" i="59"/>
  <c r="B112" i="59" s="1"/>
  <c r="Q113" i="58"/>
  <c r="U112" i="58"/>
  <c r="S113" i="58"/>
  <c r="W112" i="58"/>
  <c r="R113" i="58"/>
  <c r="V112" i="58"/>
  <c r="B112" i="58" s="1"/>
  <c r="R112" i="57"/>
  <c r="V111" i="57"/>
  <c r="B111" i="57" s="1"/>
  <c r="S112" i="57"/>
  <c r="W111" i="57"/>
  <c r="U113" i="57"/>
  <c r="Q114" i="57"/>
  <c r="V113" i="56"/>
  <c r="B113" i="56" s="1"/>
  <c r="R114" i="56"/>
  <c r="Q112" i="56"/>
  <c r="U111" i="56"/>
  <c r="S113" i="56"/>
  <c r="W112" i="56"/>
  <c r="Q116" i="53"/>
  <c r="U115" i="53"/>
  <c r="R112" i="53"/>
  <c r="V111" i="53"/>
  <c r="B111" i="53" s="1"/>
  <c r="W112" i="53"/>
  <c r="S113" i="53"/>
  <c r="Q112" i="51"/>
  <c r="U111" i="51"/>
  <c r="V112" i="51"/>
  <c r="B112" i="51" s="1"/>
  <c r="R113" i="51"/>
  <c r="S113" i="51"/>
  <c r="W112" i="51"/>
  <c r="R112" i="49"/>
  <c r="V111" i="49"/>
  <c r="B111" i="49" s="1"/>
  <c r="S113" i="49"/>
  <c r="W112" i="49"/>
  <c r="Q112" i="49"/>
  <c r="U111" i="49"/>
  <c r="K239" i="92" l="1"/>
  <c r="G239" i="92"/>
  <c r="H238" i="92"/>
  <c r="L238" i="92" s="1"/>
  <c r="I238" i="92"/>
  <c r="M238" i="92" s="1"/>
  <c r="U121" i="73"/>
  <c r="Q122" i="73"/>
  <c r="W121" i="73"/>
  <c r="S122" i="73"/>
  <c r="R140" i="73"/>
  <c r="V139" i="73"/>
  <c r="B139" i="73" s="1"/>
  <c r="V113" i="59"/>
  <c r="B113" i="59" s="1"/>
  <c r="R114" i="59"/>
  <c r="U112" i="59"/>
  <c r="Q113" i="59"/>
  <c r="S113" i="59"/>
  <c r="W112" i="59"/>
  <c r="R114" i="58"/>
  <c r="V113" i="58"/>
  <c r="B113" i="58" s="1"/>
  <c r="S114" i="58"/>
  <c r="W113" i="58"/>
  <c r="U113" i="58"/>
  <c r="Q114" i="58"/>
  <c r="U114" i="57"/>
  <c r="Q115" i="57"/>
  <c r="S113" i="57"/>
  <c r="W112" i="57"/>
  <c r="R113" i="57"/>
  <c r="V112" i="57"/>
  <c r="B112" i="57" s="1"/>
  <c r="S114" i="56"/>
  <c r="W113" i="56"/>
  <c r="U112" i="56"/>
  <c r="Q113" i="56"/>
  <c r="R115" i="56"/>
  <c r="V114" i="56"/>
  <c r="B114" i="56" s="1"/>
  <c r="R113" i="53"/>
  <c r="V112" i="53"/>
  <c r="B112" i="53" s="1"/>
  <c r="S114" i="53"/>
  <c r="W113" i="53"/>
  <c r="U116" i="53"/>
  <c r="Q117" i="53"/>
  <c r="V113" i="51"/>
  <c r="B113" i="51" s="1"/>
  <c r="R114" i="51"/>
  <c r="S114" i="51"/>
  <c r="W113" i="51"/>
  <c r="U112" i="51"/>
  <c r="Q113" i="51"/>
  <c r="S114" i="49"/>
  <c r="W113" i="49"/>
  <c r="Q113" i="49"/>
  <c r="U112" i="49"/>
  <c r="V112" i="49"/>
  <c r="B112" i="49" s="1"/>
  <c r="R113" i="49"/>
  <c r="I239" i="92" l="1"/>
  <c r="M239" i="92" s="1"/>
  <c r="C28" i="92" s="1"/>
  <c r="H239" i="92"/>
  <c r="L239" i="92" s="1"/>
  <c r="C27" i="92" s="1"/>
  <c r="R141" i="73"/>
  <c r="V140" i="73"/>
  <c r="B140" i="73" s="1"/>
  <c r="W122" i="73"/>
  <c r="S123" i="73"/>
  <c r="U122" i="73"/>
  <c r="Q123" i="73"/>
  <c r="S114" i="59"/>
  <c r="W113" i="59"/>
  <c r="V114" i="59"/>
  <c r="B114" i="59" s="1"/>
  <c r="R115" i="59"/>
  <c r="Q114" i="59"/>
  <c r="U113" i="59"/>
  <c r="Q115" i="58"/>
  <c r="U114" i="58"/>
  <c r="S115" i="58"/>
  <c r="W114" i="58"/>
  <c r="R115" i="58"/>
  <c r="V114" i="58"/>
  <c r="B114" i="58" s="1"/>
  <c r="S114" i="57"/>
  <c r="W113" i="57"/>
  <c r="U115" i="57"/>
  <c r="Q116" i="57"/>
  <c r="R114" i="57"/>
  <c r="V113" i="57"/>
  <c r="B113" i="57" s="1"/>
  <c r="Q114" i="56"/>
  <c r="U113" i="56"/>
  <c r="R116" i="56"/>
  <c r="V115" i="56"/>
  <c r="B115" i="56" s="1"/>
  <c r="S115" i="56"/>
  <c r="W114" i="56"/>
  <c r="Q118" i="53"/>
  <c r="U117" i="53"/>
  <c r="W114" i="53"/>
  <c r="S115" i="53"/>
  <c r="R114" i="53"/>
  <c r="V113" i="53"/>
  <c r="B113" i="53" s="1"/>
  <c r="Q114" i="51"/>
  <c r="U113" i="51"/>
  <c r="S115" i="51"/>
  <c r="W114" i="51"/>
  <c r="V114" i="51"/>
  <c r="B114" i="51" s="1"/>
  <c r="R115" i="51"/>
  <c r="R114" i="49"/>
  <c r="V113" i="49"/>
  <c r="B113" i="49" s="1"/>
  <c r="U113" i="49"/>
  <c r="Q114" i="49"/>
  <c r="S115" i="49"/>
  <c r="W114" i="49"/>
  <c r="U123" i="73" l="1"/>
  <c r="Q124" i="73"/>
  <c r="W123" i="73"/>
  <c r="S124" i="73"/>
  <c r="R142" i="73"/>
  <c r="V141" i="73"/>
  <c r="B141" i="73" s="1"/>
  <c r="Q115" i="59"/>
  <c r="U114" i="59"/>
  <c r="V115" i="59"/>
  <c r="B115" i="59" s="1"/>
  <c r="R116" i="59"/>
  <c r="S115" i="59"/>
  <c r="W114" i="59"/>
  <c r="R116" i="58"/>
  <c r="V115" i="58"/>
  <c r="B115" i="58" s="1"/>
  <c r="S116" i="58"/>
  <c r="W115" i="58"/>
  <c r="U115" i="58"/>
  <c r="Q116" i="58"/>
  <c r="R115" i="57"/>
  <c r="V114" i="57"/>
  <c r="B114" i="57" s="1"/>
  <c r="U116" i="57"/>
  <c r="Q117" i="57"/>
  <c r="S115" i="57"/>
  <c r="W114" i="57"/>
  <c r="S116" i="56"/>
  <c r="W115" i="56"/>
  <c r="R117" i="56"/>
  <c r="V116" i="56"/>
  <c r="B116" i="56" s="1"/>
  <c r="U114" i="56"/>
  <c r="Q115" i="56"/>
  <c r="R115" i="53"/>
  <c r="V114" i="53"/>
  <c r="B114" i="53" s="1"/>
  <c r="S116" i="53"/>
  <c r="W115" i="53"/>
  <c r="U118" i="53"/>
  <c r="Q119" i="53"/>
  <c r="V115" i="51"/>
  <c r="B115" i="51" s="1"/>
  <c r="R116" i="51"/>
  <c r="S116" i="51"/>
  <c r="W115" i="51"/>
  <c r="Q115" i="51"/>
  <c r="U114" i="51"/>
  <c r="Q115" i="49"/>
  <c r="U114" i="49"/>
  <c r="S116" i="49"/>
  <c r="W115" i="49"/>
  <c r="V114" i="49"/>
  <c r="B114" i="49" s="1"/>
  <c r="R115" i="49"/>
  <c r="R143" i="73" l="1"/>
  <c r="V142" i="73"/>
  <c r="B142" i="73" s="1"/>
  <c r="U124" i="73"/>
  <c r="Q125" i="73"/>
  <c r="W124" i="73"/>
  <c r="S125" i="73"/>
  <c r="S116" i="59"/>
  <c r="W115" i="59"/>
  <c r="V116" i="59"/>
  <c r="B116" i="59" s="1"/>
  <c r="R117" i="59"/>
  <c r="Q116" i="59"/>
  <c r="U115" i="59"/>
  <c r="Q117" i="58"/>
  <c r="U116" i="58"/>
  <c r="S117" i="58"/>
  <c r="W116" i="58"/>
  <c r="R117" i="58"/>
  <c r="V116" i="58"/>
  <c r="B116" i="58" s="1"/>
  <c r="U117" i="57"/>
  <c r="Q118" i="57"/>
  <c r="S116" i="57"/>
  <c r="W115" i="57"/>
  <c r="R116" i="57"/>
  <c r="V115" i="57"/>
  <c r="B115" i="57" s="1"/>
  <c r="Q116" i="56"/>
  <c r="U115" i="56"/>
  <c r="V117" i="56"/>
  <c r="B117" i="56" s="1"/>
  <c r="R118" i="56"/>
  <c r="S117" i="56"/>
  <c r="W116" i="56"/>
  <c r="Q120" i="53"/>
  <c r="U119" i="53"/>
  <c r="W116" i="53"/>
  <c r="S117" i="53"/>
  <c r="R116" i="53"/>
  <c r="V115" i="53"/>
  <c r="B115" i="53" s="1"/>
  <c r="Q116" i="51"/>
  <c r="U115" i="51"/>
  <c r="S117" i="51"/>
  <c r="W116" i="51"/>
  <c r="V116" i="51"/>
  <c r="B116" i="51" s="1"/>
  <c r="R117" i="51"/>
  <c r="R116" i="49"/>
  <c r="V115" i="49"/>
  <c r="B115" i="49" s="1"/>
  <c r="S117" i="49"/>
  <c r="W116" i="49"/>
  <c r="Q116" i="49"/>
  <c r="U115" i="49"/>
  <c r="W125" i="73" l="1"/>
  <c r="S126" i="73"/>
  <c r="U125" i="73"/>
  <c r="Q126" i="73"/>
  <c r="R144" i="73"/>
  <c r="V143" i="73"/>
  <c r="B143" i="73" s="1"/>
  <c r="Q117" i="59"/>
  <c r="U116" i="59"/>
  <c r="V117" i="59"/>
  <c r="B117" i="59" s="1"/>
  <c r="R118" i="59"/>
  <c r="W116" i="59"/>
  <c r="S117" i="59"/>
  <c r="R118" i="58"/>
  <c r="V117" i="58"/>
  <c r="B117" i="58" s="1"/>
  <c r="S118" i="58"/>
  <c r="W117" i="58"/>
  <c r="U117" i="58"/>
  <c r="Q118" i="58"/>
  <c r="R117" i="57"/>
  <c r="V116" i="57"/>
  <c r="B116" i="57" s="1"/>
  <c r="U118" i="57"/>
  <c r="Q119" i="57"/>
  <c r="S117" i="57"/>
  <c r="W116" i="57"/>
  <c r="S118" i="56"/>
  <c r="W117" i="56"/>
  <c r="R119" i="56"/>
  <c r="V118" i="56"/>
  <c r="B118" i="56" s="1"/>
  <c r="U116" i="56"/>
  <c r="Q117" i="56"/>
  <c r="R117" i="53"/>
  <c r="V116" i="53"/>
  <c r="B116" i="53" s="1"/>
  <c r="S118" i="53"/>
  <c r="W117" i="53"/>
  <c r="U120" i="53"/>
  <c r="Q121" i="53"/>
  <c r="V117" i="51"/>
  <c r="B117" i="51" s="1"/>
  <c r="R118" i="51"/>
  <c r="S118" i="51"/>
  <c r="W117" i="51"/>
  <c r="Q117" i="51"/>
  <c r="U116" i="51"/>
  <c r="Q117" i="49"/>
  <c r="U116" i="49"/>
  <c r="S118" i="49"/>
  <c r="W117" i="49"/>
  <c r="V116" i="49"/>
  <c r="B116" i="49" s="1"/>
  <c r="R117" i="49"/>
  <c r="U126" i="73" l="1"/>
  <c r="Q127" i="73"/>
  <c r="W126" i="73"/>
  <c r="S127" i="73"/>
  <c r="R145" i="73"/>
  <c r="V144" i="73"/>
  <c r="B144" i="73" s="1"/>
  <c r="W117" i="59"/>
  <c r="S118" i="59"/>
  <c r="V118" i="59"/>
  <c r="B118" i="59" s="1"/>
  <c r="R119" i="59"/>
  <c r="Q118" i="59"/>
  <c r="U117" i="59"/>
  <c r="Q119" i="58"/>
  <c r="U118" i="58"/>
  <c r="S119" i="58"/>
  <c r="W118" i="58"/>
  <c r="R119" i="58"/>
  <c r="V118" i="58"/>
  <c r="B118" i="58" s="1"/>
  <c r="U119" i="57"/>
  <c r="Q120" i="57"/>
  <c r="S118" i="57"/>
  <c r="W117" i="57"/>
  <c r="R118" i="57"/>
  <c r="V117" i="57"/>
  <c r="B117" i="57" s="1"/>
  <c r="Q118" i="56"/>
  <c r="U117" i="56"/>
  <c r="R120" i="56"/>
  <c r="V119" i="56"/>
  <c r="B119" i="56" s="1"/>
  <c r="S119" i="56"/>
  <c r="W118" i="56"/>
  <c r="Q122" i="53"/>
  <c r="U121" i="53"/>
  <c r="W118" i="53"/>
  <c r="S119" i="53"/>
  <c r="R118" i="53"/>
  <c r="V117" i="53"/>
  <c r="B117" i="53" s="1"/>
  <c r="S119" i="51"/>
  <c r="W118" i="51"/>
  <c r="Q118" i="51"/>
  <c r="U117" i="51"/>
  <c r="V118" i="51"/>
  <c r="B118" i="51" s="1"/>
  <c r="R119" i="51"/>
  <c r="S119" i="49"/>
  <c r="W118" i="49"/>
  <c r="R118" i="49"/>
  <c r="V117" i="49"/>
  <c r="B117" i="49" s="1"/>
  <c r="U117" i="49"/>
  <c r="Q118" i="49"/>
  <c r="R146" i="73" l="1"/>
  <c r="V145" i="73"/>
  <c r="B145" i="73" s="1"/>
  <c r="U127" i="73"/>
  <c r="Q128" i="73"/>
  <c r="W127" i="73"/>
  <c r="S128" i="73"/>
  <c r="Q119" i="59"/>
  <c r="U118" i="59"/>
  <c r="V119" i="59"/>
  <c r="B119" i="59" s="1"/>
  <c r="R120" i="59"/>
  <c r="W118" i="59"/>
  <c r="S119" i="59"/>
  <c r="S120" i="58"/>
  <c r="W119" i="58"/>
  <c r="R120" i="58"/>
  <c r="V119" i="58"/>
  <c r="B119" i="58" s="1"/>
  <c r="U119" i="58"/>
  <c r="Q120" i="58"/>
  <c r="R119" i="57"/>
  <c r="V118" i="57"/>
  <c r="B118" i="57" s="1"/>
  <c r="S119" i="57"/>
  <c r="W118" i="57"/>
  <c r="U120" i="57"/>
  <c r="Q121" i="57"/>
  <c r="R121" i="56"/>
  <c r="V120" i="56"/>
  <c r="B120" i="56" s="1"/>
  <c r="W119" i="56"/>
  <c r="S120" i="56"/>
  <c r="U118" i="56"/>
  <c r="Q119" i="56"/>
  <c r="R119" i="53"/>
  <c r="V118" i="53"/>
  <c r="B118" i="53" s="1"/>
  <c r="S120" i="53"/>
  <c r="W119" i="53"/>
  <c r="U122" i="53"/>
  <c r="Q123" i="53"/>
  <c r="V119" i="51"/>
  <c r="B119" i="51" s="1"/>
  <c r="R120" i="51"/>
  <c r="Q119" i="51"/>
  <c r="U118" i="51"/>
  <c r="S120" i="51"/>
  <c r="W119" i="51"/>
  <c r="Q119" i="49"/>
  <c r="U118" i="49"/>
  <c r="V118" i="49"/>
  <c r="B118" i="49" s="1"/>
  <c r="R119" i="49"/>
  <c r="S120" i="49"/>
  <c r="W119" i="49"/>
  <c r="U128" i="73" l="1"/>
  <c r="Q129" i="73"/>
  <c r="W128" i="73"/>
  <c r="S129" i="73"/>
  <c r="R147" i="73"/>
  <c r="V146" i="73"/>
  <c r="B146" i="73" s="1"/>
  <c r="W119" i="59"/>
  <c r="S120" i="59"/>
  <c r="V120" i="59"/>
  <c r="B120" i="59" s="1"/>
  <c r="R121" i="59"/>
  <c r="Q120" i="59"/>
  <c r="U119" i="59"/>
  <c r="Q121" i="58"/>
  <c r="U120" i="58"/>
  <c r="R121" i="58"/>
  <c r="V120" i="58"/>
  <c r="B120" i="58" s="1"/>
  <c r="S121" i="58"/>
  <c r="W120" i="58"/>
  <c r="U121" i="57"/>
  <c r="Q122" i="57"/>
  <c r="S120" i="57"/>
  <c r="W119" i="57"/>
  <c r="R120" i="57"/>
  <c r="V119" i="57"/>
  <c r="B119" i="57" s="1"/>
  <c r="S121" i="56"/>
  <c r="W120" i="56"/>
  <c r="U119" i="56"/>
  <c r="Q120" i="56"/>
  <c r="V121" i="56"/>
  <c r="B121" i="56" s="1"/>
  <c r="R122" i="56"/>
  <c r="Q124" i="53"/>
  <c r="U123" i="53"/>
  <c r="W120" i="53"/>
  <c r="S121" i="53"/>
  <c r="R120" i="53"/>
  <c r="V119" i="53"/>
  <c r="B119" i="53" s="1"/>
  <c r="S121" i="51"/>
  <c r="W120" i="51"/>
  <c r="Q120" i="51"/>
  <c r="U119" i="51"/>
  <c r="V120" i="51"/>
  <c r="B120" i="51" s="1"/>
  <c r="R121" i="51"/>
  <c r="S121" i="49"/>
  <c r="W120" i="49"/>
  <c r="R120" i="49"/>
  <c r="V119" i="49"/>
  <c r="B119" i="49" s="1"/>
  <c r="Q120" i="49"/>
  <c r="U119" i="49"/>
  <c r="R148" i="73" l="1"/>
  <c r="V147" i="73"/>
  <c r="B147" i="73" s="1"/>
  <c r="U129" i="73"/>
  <c r="Q130" i="73"/>
  <c r="W129" i="73"/>
  <c r="S130" i="73"/>
  <c r="Q121" i="59"/>
  <c r="U120" i="59"/>
  <c r="V121" i="59"/>
  <c r="B121" i="59" s="1"/>
  <c r="R122" i="59"/>
  <c r="S121" i="59"/>
  <c r="W120" i="59"/>
  <c r="S122" i="58"/>
  <c r="W121" i="58"/>
  <c r="R122" i="58"/>
  <c r="V121" i="58"/>
  <c r="B121" i="58" s="1"/>
  <c r="U121" i="58"/>
  <c r="Q122" i="58"/>
  <c r="R121" i="57"/>
  <c r="V120" i="57"/>
  <c r="B120" i="57" s="1"/>
  <c r="S121" i="57"/>
  <c r="W120" i="57"/>
  <c r="U122" i="57"/>
  <c r="Q123" i="57"/>
  <c r="U120" i="56"/>
  <c r="Q121" i="56"/>
  <c r="R123" i="56"/>
  <c r="V122" i="56"/>
  <c r="B122" i="56" s="1"/>
  <c r="W121" i="56"/>
  <c r="S122" i="56"/>
  <c r="R121" i="53"/>
  <c r="V120" i="53"/>
  <c r="B120" i="53" s="1"/>
  <c r="S122" i="53"/>
  <c r="W121" i="53"/>
  <c r="U124" i="53"/>
  <c r="Q125" i="53"/>
  <c r="Q121" i="51"/>
  <c r="U120" i="51"/>
  <c r="V121" i="51"/>
  <c r="B121" i="51" s="1"/>
  <c r="R122" i="51"/>
  <c r="S122" i="51"/>
  <c r="W121" i="51"/>
  <c r="Q121" i="49"/>
  <c r="U120" i="49"/>
  <c r="V120" i="49"/>
  <c r="B120" i="49" s="1"/>
  <c r="R121" i="49"/>
  <c r="S122" i="49"/>
  <c r="W121" i="49"/>
  <c r="U130" i="73" l="1"/>
  <c r="Q131" i="73"/>
  <c r="W130" i="73"/>
  <c r="S131" i="73"/>
  <c r="R149" i="73"/>
  <c r="V148" i="73"/>
  <c r="B148" i="73" s="1"/>
  <c r="S122" i="59"/>
  <c r="W121" i="59"/>
  <c r="V122" i="59"/>
  <c r="B122" i="59" s="1"/>
  <c r="R123" i="59"/>
  <c r="Q122" i="59"/>
  <c r="U121" i="59"/>
  <c r="Q123" i="58"/>
  <c r="U122" i="58"/>
  <c r="R123" i="58"/>
  <c r="V122" i="58"/>
  <c r="B122" i="58" s="1"/>
  <c r="S123" i="58"/>
  <c r="W122" i="58"/>
  <c r="U123" i="57"/>
  <c r="Q124" i="57"/>
  <c r="S122" i="57"/>
  <c r="W121" i="57"/>
  <c r="R122" i="57"/>
  <c r="V121" i="57"/>
  <c r="B121" i="57" s="1"/>
  <c r="S123" i="56"/>
  <c r="W122" i="56"/>
  <c r="V123" i="56"/>
  <c r="B123" i="56" s="1"/>
  <c r="R124" i="56"/>
  <c r="Q122" i="56"/>
  <c r="U121" i="56"/>
  <c r="Q126" i="53"/>
  <c r="U125" i="53"/>
  <c r="W122" i="53"/>
  <c r="S123" i="53"/>
  <c r="R122" i="53"/>
  <c r="V121" i="53"/>
  <c r="B121" i="53" s="1"/>
  <c r="S123" i="51"/>
  <c r="W122" i="51"/>
  <c r="R123" i="51"/>
  <c r="V122" i="51"/>
  <c r="B122" i="51" s="1"/>
  <c r="Q122" i="51"/>
  <c r="U121" i="51"/>
  <c r="S123" i="49"/>
  <c r="W122" i="49"/>
  <c r="R122" i="49"/>
  <c r="V121" i="49"/>
  <c r="B121" i="49" s="1"/>
  <c r="U121" i="49"/>
  <c r="Q122" i="49"/>
  <c r="R150" i="73" l="1"/>
  <c r="V149" i="73"/>
  <c r="B149" i="73" s="1"/>
  <c r="W131" i="73"/>
  <c r="S132" i="73"/>
  <c r="U131" i="73"/>
  <c r="Q132" i="73"/>
  <c r="Q123" i="59"/>
  <c r="U122" i="59"/>
  <c r="V123" i="59"/>
  <c r="B123" i="59" s="1"/>
  <c r="R124" i="59"/>
  <c r="S123" i="59"/>
  <c r="W122" i="59"/>
  <c r="S124" i="58"/>
  <c r="W123" i="58"/>
  <c r="R124" i="58"/>
  <c r="V123" i="58"/>
  <c r="B123" i="58" s="1"/>
  <c r="U123" i="58"/>
  <c r="Q124" i="58"/>
  <c r="R123" i="57"/>
  <c r="V122" i="57"/>
  <c r="B122" i="57" s="1"/>
  <c r="S123" i="57"/>
  <c r="W122" i="57"/>
  <c r="U124" i="57"/>
  <c r="Q125" i="57"/>
  <c r="R125" i="56"/>
  <c r="V124" i="56"/>
  <c r="B124" i="56" s="1"/>
  <c r="U122" i="56"/>
  <c r="Q123" i="56"/>
  <c r="S124" i="56"/>
  <c r="W123" i="56"/>
  <c r="R123" i="53"/>
  <c r="V122" i="53"/>
  <c r="B122" i="53" s="1"/>
  <c r="S124" i="53"/>
  <c r="W123" i="53"/>
  <c r="U126" i="53"/>
  <c r="Q127" i="53"/>
  <c r="Q123" i="51"/>
  <c r="U122" i="51"/>
  <c r="V123" i="51"/>
  <c r="B123" i="51" s="1"/>
  <c r="R124" i="51"/>
  <c r="S124" i="51"/>
  <c r="W123" i="51"/>
  <c r="V122" i="49"/>
  <c r="B122" i="49" s="1"/>
  <c r="R123" i="49"/>
  <c r="Q123" i="49"/>
  <c r="U122" i="49"/>
  <c r="S124" i="49"/>
  <c r="W123" i="49"/>
  <c r="U132" i="73" l="1"/>
  <c r="Q133" i="73"/>
  <c r="W132" i="73"/>
  <c r="S133" i="73"/>
  <c r="R151" i="73"/>
  <c r="V150" i="73"/>
  <c r="B150" i="73" s="1"/>
  <c r="S124" i="59"/>
  <c r="W123" i="59"/>
  <c r="V124" i="59"/>
  <c r="B124" i="59" s="1"/>
  <c r="R125" i="59"/>
  <c r="Q124" i="59"/>
  <c r="U123" i="59"/>
  <c r="Q125" i="58"/>
  <c r="U124" i="58"/>
  <c r="R125" i="58"/>
  <c r="V124" i="58"/>
  <c r="B124" i="58" s="1"/>
  <c r="S125" i="58"/>
  <c r="W124" i="58"/>
  <c r="U125" i="57"/>
  <c r="Q126" i="57"/>
  <c r="S124" i="57"/>
  <c r="W123" i="57"/>
  <c r="R124" i="57"/>
  <c r="V123" i="57"/>
  <c r="B123" i="57" s="1"/>
  <c r="S125" i="56"/>
  <c r="W124" i="56"/>
  <c r="Q124" i="56"/>
  <c r="U123" i="56"/>
  <c r="V125" i="56"/>
  <c r="B125" i="56" s="1"/>
  <c r="R126" i="56"/>
  <c r="Q128" i="53"/>
  <c r="U127" i="53"/>
  <c r="W124" i="53"/>
  <c r="S125" i="53"/>
  <c r="R124" i="53"/>
  <c r="V123" i="53"/>
  <c r="B123" i="53" s="1"/>
  <c r="S125" i="51"/>
  <c r="W124" i="51"/>
  <c r="R125" i="51"/>
  <c r="V124" i="51"/>
  <c r="B124" i="51" s="1"/>
  <c r="Q124" i="51"/>
  <c r="U123" i="51"/>
  <c r="S125" i="49"/>
  <c r="W124" i="49"/>
  <c r="Q124" i="49"/>
  <c r="U123" i="49"/>
  <c r="R124" i="49"/>
  <c r="V123" i="49"/>
  <c r="B123" i="49" s="1"/>
  <c r="R152" i="73" l="1"/>
  <c r="V151" i="73"/>
  <c r="B151" i="73" s="1"/>
  <c r="W133" i="73"/>
  <c r="S134" i="73"/>
  <c r="U133" i="73"/>
  <c r="Q134" i="73"/>
  <c r="Q125" i="59"/>
  <c r="U124" i="59"/>
  <c r="V125" i="59"/>
  <c r="B125" i="59" s="1"/>
  <c r="R126" i="59"/>
  <c r="W124" i="59"/>
  <c r="S125" i="59"/>
  <c r="S126" i="58"/>
  <c r="W125" i="58"/>
  <c r="R126" i="58"/>
  <c r="V125" i="58"/>
  <c r="B125" i="58" s="1"/>
  <c r="U125" i="58"/>
  <c r="Q126" i="58"/>
  <c r="U126" i="57"/>
  <c r="Q127" i="57"/>
  <c r="R125" i="57"/>
  <c r="V124" i="57"/>
  <c r="B124" i="57" s="1"/>
  <c r="S125" i="57"/>
  <c r="W124" i="57"/>
  <c r="R127" i="56"/>
  <c r="V126" i="56"/>
  <c r="B126" i="56" s="1"/>
  <c r="U124" i="56"/>
  <c r="Q125" i="56"/>
  <c r="S126" i="56"/>
  <c r="W125" i="56"/>
  <c r="R125" i="53"/>
  <c r="V124" i="53"/>
  <c r="B124" i="53" s="1"/>
  <c r="S126" i="53"/>
  <c r="W125" i="53"/>
  <c r="U128" i="53"/>
  <c r="Q129" i="53"/>
  <c r="Q125" i="51"/>
  <c r="U124" i="51"/>
  <c r="V125" i="51"/>
  <c r="B125" i="51" s="1"/>
  <c r="R126" i="51"/>
  <c r="S126" i="51"/>
  <c r="W125" i="51"/>
  <c r="V124" i="49"/>
  <c r="B124" i="49" s="1"/>
  <c r="R125" i="49"/>
  <c r="Q125" i="49"/>
  <c r="U124" i="49"/>
  <c r="S126" i="49"/>
  <c r="W125" i="49"/>
  <c r="U134" i="73" l="1"/>
  <c r="Q135" i="73"/>
  <c r="W134" i="73"/>
  <c r="S135" i="73"/>
  <c r="R153" i="73"/>
  <c r="V152" i="73"/>
  <c r="B152" i="73" s="1"/>
  <c r="W125" i="59"/>
  <c r="S126" i="59"/>
  <c r="V126" i="59"/>
  <c r="B126" i="59" s="1"/>
  <c r="R127" i="59"/>
  <c r="Q126" i="59"/>
  <c r="U125" i="59"/>
  <c r="Q127" i="58"/>
  <c r="U126" i="58"/>
  <c r="R127" i="58"/>
  <c r="V126" i="58"/>
  <c r="B126" i="58" s="1"/>
  <c r="S127" i="58"/>
  <c r="W126" i="58"/>
  <c r="S126" i="57"/>
  <c r="W125" i="57"/>
  <c r="R126" i="57"/>
  <c r="V125" i="57"/>
  <c r="B125" i="57" s="1"/>
  <c r="Q128" i="57"/>
  <c r="U127" i="57"/>
  <c r="Q126" i="56"/>
  <c r="U125" i="56"/>
  <c r="S127" i="56"/>
  <c r="W126" i="56"/>
  <c r="V127" i="56"/>
  <c r="B127" i="56" s="1"/>
  <c r="R128" i="56"/>
  <c r="S127" i="53"/>
  <c r="W126" i="53"/>
  <c r="Q130" i="53"/>
  <c r="U129" i="53"/>
  <c r="R126" i="53"/>
  <c r="V125" i="53"/>
  <c r="B125" i="53" s="1"/>
  <c r="S127" i="51"/>
  <c r="W126" i="51"/>
  <c r="R127" i="51"/>
  <c r="V126" i="51"/>
  <c r="B126" i="51" s="1"/>
  <c r="Q126" i="51"/>
  <c r="U125" i="51"/>
  <c r="S127" i="49"/>
  <c r="W126" i="49"/>
  <c r="U125" i="49"/>
  <c r="Q126" i="49"/>
  <c r="R126" i="49"/>
  <c r="V125" i="49"/>
  <c r="B125" i="49" s="1"/>
  <c r="R154" i="73" l="1"/>
  <c r="V153" i="73"/>
  <c r="B153" i="73" s="1"/>
  <c r="U135" i="73"/>
  <c r="Q136" i="73"/>
  <c r="W135" i="73"/>
  <c r="S136" i="73"/>
  <c r="Q127" i="59"/>
  <c r="U126" i="59"/>
  <c r="V127" i="59"/>
  <c r="B127" i="59" s="1"/>
  <c r="R128" i="59"/>
  <c r="W126" i="59"/>
  <c r="S127" i="59"/>
  <c r="S128" i="58"/>
  <c r="W127" i="58"/>
  <c r="R128" i="58"/>
  <c r="V127" i="58"/>
  <c r="B127" i="58" s="1"/>
  <c r="U127" i="58"/>
  <c r="Q128" i="58"/>
  <c r="U128" i="57"/>
  <c r="Q129" i="57"/>
  <c r="R127" i="57"/>
  <c r="V126" i="57"/>
  <c r="B126" i="57" s="1"/>
  <c r="S127" i="57"/>
  <c r="W126" i="57"/>
  <c r="R129" i="56"/>
  <c r="V128" i="56"/>
  <c r="B128" i="56" s="1"/>
  <c r="S128" i="56"/>
  <c r="W127" i="56"/>
  <c r="U126" i="56"/>
  <c r="Q127" i="56"/>
  <c r="U130" i="53"/>
  <c r="Q131" i="53"/>
  <c r="R127" i="53"/>
  <c r="V126" i="53"/>
  <c r="B126" i="53" s="1"/>
  <c r="S128" i="53"/>
  <c r="W127" i="53"/>
  <c r="Q127" i="51"/>
  <c r="U126" i="51"/>
  <c r="V127" i="51"/>
  <c r="B127" i="51" s="1"/>
  <c r="R128" i="51"/>
  <c r="S128" i="51"/>
  <c r="W127" i="51"/>
  <c r="V126" i="49"/>
  <c r="B126" i="49" s="1"/>
  <c r="R127" i="49"/>
  <c r="Q127" i="49"/>
  <c r="U126" i="49"/>
  <c r="S128" i="49"/>
  <c r="W127" i="49"/>
  <c r="W136" i="73" l="1"/>
  <c r="S137" i="73"/>
  <c r="U136" i="73"/>
  <c r="Q137" i="73"/>
  <c r="R155" i="73"/>
  <c r="V154" i="73"/>
  <c r="B154" i="73" s="1"/>
  <c r="W127" i="59"/>
  <c r="S128" i="59"/>
  <c r="V128" i="59"/>
  <c r="B128" i="59" s="1"/>
  <c r="R129" i="59"/>
  <c r="Q128" i="59"/>
  <c r="U127" i="59"/>
  <c r="Q129" i="58"/>
  <c r="U128" i="58"/>
  <c r="R129" i="58"/>
  <c r="V128" i="58"/>
  <c r="B128" i="58" s="1"/>
  <c r="S129" i="58"/>
  <c r="W128" i="58"/>
  <c r="S128" i="57"/>
  <c r="W127" i="57"/>
  <c r="R128" i="57"/>
  <c r="V127" i="57"/>
  <c r="B127" i="57" s="1"/>
  <c r="U129" i="57"/>
  <c r="Q130" i="57"/>
  <c r="S129" i="56"/>
  <c r="W128" i="56"/>
  <c r="Q128" i="56"/>
  <c r="U127" i="56"/>
  <c r="V129" i="56"/>
  <c r="B129" i="56" s="1"/>
  <c r="R130" i="56"/>
  <c r="V127" i="53"/>
  <c r="B127" i="53" s="1"/>
  <c r="R128" i="53"/>
  <c r="Q132" i="53"/>
  <c r="U131" i="53"/>
  <c r="S129" i="53"/>
  <c r="W128" i="53"/>
  <c r="S129" i="51"/>
  <c r="W128" i="51"/>
  <c r="R129" i="51"/>
  <c r="V128" i="51"/>
  <c r="B128" i="51" s="1"/>
  <c r="Q128" i="51"/>
  <c r="U127" i="51"/>
  <c r="S129" i="49"/>
  <c r="W128" i="49"/>
  <c r="Q128" i="49"/>
  <c r="U127" i="49"/>
  <c r="R128" i="49"/>
  <c r="V127" i="49"/>
  <c r="B127" i="49" s="1"/>
  <c r="R156" i="73" l="1"/>
  <c r="V155" i="73"/>
  <c r="B155" i="73" s="1"/>
  <c r="Q138" i="73"/>
  <c r="U137" i="73"/>
  <c r="W137" i="73"/>
  <c r="S138" i="73"/>
  <c r="Q129" i="59"/>
  <c r="U128" i="59"/>
  <c r="V129" i="59"/>
  <c r="B129" i="59" s="1"/>
  <c r="R130" i="59"/>
  <c r="S129" i="59"/>
  <c r="W128" i="59"/>
  <c r="S130" i="58"/>
  <c r="W129" i="58"/>
  <c r="R130" i="58"/>
  <c r="V129" i="58"/>
  <c r="B129" i="58" s="1"/>
  <c r="U129" i="58"/>
  <c r="Q130" i="58"/>
  <c r="U130" i="57"/>
  <c r="Q131" i="57"/>
  <c r="R129" i="57"/>
  <c r="V128" i="57"/>
  <c r="B128" i="57" s="1"/>
  <c r="S129" i="57"/>
  <c r="W128" i="57"/>
  <c r="R131" i="56"/>
  <c r="V130" i="56"/>
  <c r="B130" i="56" s="1"/>
  <c r="U128" i="56"/>
  <c r="Q129" i="56"/>
  <c r="S130" i="56"/>
  <c r="W129" i="56"/>
  <c r="S130" i="53"/>
  <c r="W129" i="53"/>
  <c r="U132" i="53"/>
  <c r="Q133" i="53"/>
  <c r="R129" i="53"/>
  <c r="V128" i="53"/>
  <c r="B128" i="53" s="1"/>
  <c r="Q129" i="51"/>
  <c r="U128" i="51"/>
  <c r="V129" i="51"/>
  <c r="B129" i="51" s="1"/>
  <c r="R130" i="51"/>
  <c r="S130" i="51"/>
  <c r="W129" i="51"/>
  <c r="Q129" i="49"/>
  <c r="U128" i="49"/>
  <c r="V128" i="49"/>
  <c r="B128" i="49" s="1"/>
  <c r="R129" i="49"/>
  <c r="S130" i="49"/>
  <c r="W129" i="49"/>
  <c r="W138" i="73" l="1"/>
  <c r="S139" i="73"/>
  <c r="Q139" i="73"/>
  <c r="U138" i="73"/>
  <c r="R157" i="73"/>
  <c r="V156" i="73"/>
  <c r="B156" i="73" s="1"/>
  <c r="S130" i="59"/>
  <c r="W129" i="59"/>
  <c r="V130" i="59"/>
  <c r="B130" i="59" s="1"/>
  <c r="R131" i="59"/>
  <c r="Q130" i="59"/>
  <c r="U129" i="59"/>
  <c r="Q131" i="58"/>
  <c r="U130" i="58"/>
  <c r="R131" i="58"/>
  <c r="V130" i="58"/>
  <c r="B130" i="58" s="1"/>
  <c r="S131" i="58"/>
  <c r="W130" i="58"/>
  <c r="S130" i="57"/>
  <c r="W129" i="57"/>
  <c r="R130" i="57"/>
  <c r="V129" i="57"/>
  <c r="B129" i="57" s="1"/>
  <c r="U131" i="57"/>
  <c r="Q132" i="57"/>
  <c r="S131" i="56"/>
  <c r="W130" i="56"/>
  <c r="Q130" i="56"/>
  <c r="U129" i="56"/>
  <c r="V131" i="56"/>
  <c r="B131" i="56" s="1"/>
  <c r="R132" i="56"/>
  <c r="Q134" i="53"/>
  <c r="U133" i="53"/>
  <c r="V129" i="53"/>
  <c r="B129" i="53" s="1"/>
  <c r="R130" i="53"/>
  <c r="S131" i="53"/>
  <c r="W130" i="53"/>
  <c r="S131" i="51"/>
  <c r="W130" i="51"/>
  <c r="R131" i="51"/>
  <c r="V130" i="51"/>
  <c r="B130" i="51" s="1"/>
  <c r="Q130" i="51"/>
  <c r="U129" i="51"/>
  <c r="S131" i="49"/>
  <c r="W130" i="49"/>
  <c r="R130" i="49"/>
  <c r="V129" i="49"/>
  <c r="B129" i="49" s="1"/>
  <c r="U129" i="49"/>
  <c r="Q130" i="49"/>
  <c r="R158" i="73" l="1"/>
  <c r="V157" i="73"/>
  <c r="B157" i="73" s="1"/>
  <c r="Q140" i="73"/>
  <c r="U139" i="73"/>
  <c r="W139" i="73"/>
  <c r="S140" i="73"/>
  <c r="Q131" i="59"/>
  <c r="U130" i="59"/>
  <c r="V131" i="59"/>
  <c r="B131" i="59" s="1"/>
  <c r="R132" i="59"/>
  <c r="S131" i="59"/>
  <c r="W130" i="59"/>
  <c r="S132" i="58"/>
  <c r="W131" i="58"/>
  <c r="R132" i="58"/>
  <c r="V131" i="58"/>
  <c r="B131" i="58" s="1"/>
  <c r="U131" i="58"/>
  <c r="Q132" i="58"/>
  <c r="Q133" i="57"/>
  <c r="U132" i="57"/>
  <c r="R131" i="57"/>
  <c r="V130" i="57"/>
  <c r="B130" i="57" s="1"/>
  <c r="S131" i="57"/>
  <c r="W130" i="57"/>
  <c r="Q131" i="56"/>
  <c r="U130" i="56"/>
  <c r="R133" i="56"/>
  <c r="V132" i="56"/>
  <c r="B132" i="56" s="1"/>
  <c r="S132" i="56"/>
  <c r="W131" i="56"/>
  <c r="R131" i="53"/>
  <c r="V130" i="53"/>
  <c r="B130" i="53" s="1"/>
  <c r="S132" i="53"/>
  <c r="W131" i="53"/>
  <c r="U134" i="53"/>
  <c r="Q135" i="53"/>
  <c r="Q131" i="51"/>
  <c r="U130" i="51"/>
  <c r="V131" i="51"/>
  <c r="B131" i="51" s="1"/>
  <c r="R132" i="51"/>
  <c r="S132" i="51"/>
  <c r="W131" i="51"/>
  <c r="Q131" i="49"/>
  <c r="U130" i="49"/>
  <c r="V130" i="49"/>
  <c r="B130" i="49" s="1"/>
  <c r="R131" i="49"/>
  <c r="S132" i="49"/>
  <c r="W131" i="49"/>
  <c r="Q141" i="73" l="1"/>
  <c r="U140" i="73"/>
  <c r="S141" i="73"/>
  <c r="W140" i="73"/>
  <c r="R159" i="73"/>
  <c r="V158" i="73"/>
  <c r="B158" i="73" s="1"/>
  <c r="S132" i="59"/>
  <c r="W131" i="59"/>
  <c r="V132" i="59"/>
  <c r="B132" i="59" s="1"/>
  <c r="R133" i="59"/>
  <c r="Q132" i="59"/>
  <c r="U131" i="59"/>
  <c r="Q133" i="58"/>
  <c r="U132" i="58"/>
  <c r="R133" i="58"/>
  <c r="V132" i="58"/>
  <c r="B132" i="58" s="1"/>
  <c r="S133" i="58"/>
  <c r="W132" i="58"/>
  <c r="S132" i="57"/>
  <c r="W131" i="57"/>
  <c r="R132" i="57"/>
  <c r="V131" i="57"/>
  <c r="B131" i="57" s="1"/>
  <c r="Q134" i="57"/>
  <c r="U133" i="57"/>
  <c r="S133" i="56"/>
  <c r="W132" i="56"/>
  <c r="V133" i="56"/>
  <c r="B133" i="56" s="1"/>
  <c r="R134" i="56"/>
  <c r="Q132" i="56"/>
  <c r="U131" i="56"/>
  <c r="Q136" i="53"/>
  <c r="U135" i="53"/>
  <c r="S133" i="53"/>
  <c r="W132" i="53"/>
  <c r="V131" i="53"/>
  <c r="B131" i="53" s="1"/>
  <c r="R132" i="53"/>
  <c r="S133" i="51"/>
  <c r="W132" i="51"/>
  <c r="R133" i="51"/>
  <c r="V132" i="51"/>
  <c r="B132" i="51" s="1"/>
  <c r="Q132" i="51"/>
  <c r="U131" i="51"/>
  <c r="S133" i="49"/>
  <c r="W132" i="49"/>
  <c r="R132" i="49"/>
  <c r="V131" i="49"/>
  <c r="B131" i="49" s="1"/>
  <c r="Q132" i="49"/>
  <c r="U131" i="49"/>
  <c r="W141" i="73" l="1"/>
  <c r="S142" i="73"/>
  <c r="R160" i="73"/>
  <c r="V159" i="73"/>
  <c r="B159" i="73" s="1"/>
  <c r="Q142" i="73"/>
  <c r="U141" i="73"/>
  <c r="Q133" i="59"/>
  <c r="U132" i="59"/>
  <c r="V133" i="59"/>
  <c r="B133" i="59" s="1"/>
  <c r="R134" i="59"/>
  <c r="W132" i="59"/>
  <c r="S133" i="59"/>
  <c r="S134" i="58"/>
  <c r="W133" i="58"/>
  <c r="R134" i="58"/>
  <c r="V133" i="58"/>
  <c r="B133" i="58" s="1"/>
  <c r="U133" i="58"/>
  <c r="Q134" i="58"/>
  <c r="U134" i="57"/>
  <c r="Q135" i="57"/>
  <c r="R133" i="57"/>
  <c r="V132" i="57"/>
  <c r="B132" i="57" s="1"/>
  <c r="S133" i="57"/>
  <c r="W132" i="57"/>
  <c r="R135" i="56"/>
  <c r="V134" i="56"/>
  <c r="B134" i="56" s="1"/>
  <c r="Q133" i="56"/>
  <c r="U132" i="56"/>
  <c r="S134" i="56"/>
  <c r="W133" i="56"/>
  <c r="R133" i="53"/>
  <c r="V132" i="53"/>
  <c r="B132" i="53" s="1"/>
  <c r="S134" i="53"/>
  <c r="W133" i="53"/>
  <c r="Q137" i="53"/>
  <c r="U136" i="53"/>
  <c r="Q133" i="51"/>
  <c r="U132" i="51"/>
  <c r="V133" i="51"/>
  <c r="B133" i="51" s="1"/>
  <c r="R134" i="51"/>
  <c r="S134" i="51"/>
  <c r="W133" i="51"/>
  <c r="Q133" i="49"/>
  <c r="U132" i="49"/>
  <c r="V132" i="49"/>
  <c r="B132" i="49" s="1"/>
  <c r="R133" i="49"/>
  <c r="S134" i="49"/>
  <c r="W133" i="49"/>
  <c r="Q143" i="73" l="1"/>
  <c r="U142" i="73"/>
  <c r="R161" i="73"/>
  <c r="V160" i="73"/>
  <c r="B160" i="73" s="1"/>
  <c r="S143" i="73"/>
  <c r="W142" i="73"/>
  <c r="W133" i="59"/>
  <c r="S134" i="59"/>
  <c r="V134" i="59"/>
  <c r="B134" i="59" s="1"/>
  <c r="R135" i="59"/>
  <c r="Q134" i="59"/>
  <c r="U133" i="59"/>
  <c r="R135" i="58"/>
  <c r="V134" i="58"/>
  <c r="B134" i="58" s="1"/>
  <c r="Q135" i="58"/>
  <c r="U134" i="58"/>
  <c r="S135" i="58"/>
  <c r="W134" i="58"/>
  <c r="S134" i="57"/>
  <c r="W133" i="57"/>
  <c r="R134" i="57"/>
  <c r="V133" i="57"/>
  <c r="B133" i="57" s="1"/>
  <c r="Q136" i="57"/>
  <c r="U135" i="57"/>
  <c r="Q134" i="56"/>
  <c r="U133" i="56"/>
  <c r="S135" i="56"/>
  <c r="W134" i="56"/>
  <c r="R136" i="56"/>
  <c r="V135" i="56"/>
  <c r="B135" i="56" s="1"/>
  <c r="Q138" i="53"/>
  <c r="U137" i="53"/>
  <c r="S135" i="53"/>
  <c r="W134" i="53"/>
  <c r="V133" i="53"/>
  <c r="B133" i="53" s="1"/>
  <c r="R134" i="53"/>
  <c r="V134" i="51"/>
  <c r="B134" i="51" s="1"/>
  <c r="R135" i="51"/>
  <c r="W134" i="51"/>
  <c r="S135" i="51"/>
  <c r="Q134" i="51"/>
  <c r="U133" i="51"/>
  <c r="S135" i="49"/>
  <c r="W134" i="49"/>
  <c r="R134" i="49"/>
  <c r="V133" i="49"/>
  <c r="B133" i="49" s="1"/>
  <c r="U133" i="49"/>
  <c r="Q134" i="49"/>
  <c r="S144" i="73" l="1"/>
  <c r="W143" i="73"/>
  <c r="R162" i="73"/>
  <c r="V161" i="73"/>
  <c r="B161" i="73" s="1"/>
  <c r="Q144" i="73"/>
  <c r="U143" i="73"/>
  <c r="Q135" i="59"/>
  <c r="U134" i="59"/>
  <c r="W134" i="59"/>
  <c r="S135" i="59"/>
  <c r="V135" i="59"/>
  <c r="B135" i="59" s="1"/>
  <c r="R136" i="59"/>
  <c r="S136" i="58"/>
  <c r="W135" i="58"/>
  <c r="U135" i="58"/>
  <c r="Q136" i="58"/>
  <c r="R136" i="58"/>
  <c r="V135" i="58"/>
  <c r="B135" i="58" s="1"/>
  <c r="R135" i="57"/>
  <c r="V134" i="57"/>
  <c r="B134" i="57" s="1"/>
  <c r="U136" i="57"/>
  <c r="Q137" i="57"/>
  <c r="W134" i="57"/>
  <c r="S135" i="57"/>
  <c r="W135" i="56"/>
  <c r="S136" i="56"/>
  <c r="R137" i="56"/>
  <c r="V136" i="56"/>
  <c r="B136" i="56" s="1"/>
  <c r="Q135" i="56"/>
  <c r="U134" i="56"/>
  <c r="R135" i="53"/>
  <c r="V134" i="53"/>
  <c r="B134" i="53" s="1"/>
  <c r="S136" i="53"/>
  <c r="W135" i="53"/>
  <c r="Q139" i="53"/>
  <c r="U138" i="53"/>
  <c r="W135" i="51"/>
  <c r="S136" i="51"/>
  <c r="Q135" i="51"/>
  <c r="U134" i="51"/>
  <c r="R136" i="51"/>
  <c r="V135" i="51"/>
  <c r="B135" i="51" s="1"/>
  <c r="Q135" i="49"/>
  <c r="U134" i="49"/>
  <c r="V134" i="49"/>
  <c r="B134" i="49" s="1"/>
  <c r="R135" i="49"/>
  <c r="S136" i="49"/>
  <c r="W135" i="49"/>
  <c r="Q145" i="73" l="1"/>
  <c r="U144" i="73"/>
  <c r="R163" i="73"/>
  <c r="V162" i="73"/>
  <c r="B162" i="73" s="1"/>
  <c r="S145" i="73"/>
  <c r="W144" i="73"/>
  <c r="V136" i="59"/>
  <c r="B136" i="59" s="1"/>
  <c r="R137" i="59"/>
  <c r="W135" i="59"/>
  <c r="S136" i="59"/>
  <c r="Q136" i="59"/>
  <c r="U135" i="59"/>
  <c r="V136" i="58"/>
  <c r="B136" i="58" s="1"/>
  <c r="R137" i="58"/>
  <c r="U136" i="58"/>
  <c r="Q137" i="58"/>
  <c r="W136" i="58"/>
  <c r="S137" i="58"/>
  <c r="Q138" i="57"/>
  <c r="U137" i="57"/>
  <c r="S136" i="57"/>
  <c r="W135" i="57"/>
  <c r="R136" i="57"/>
  <c r="V135" i="57"/>
  <c r="B135" i="57" s="1"/>
  <c r="R138" i="56"/>
  <c r="V137" i="56"/>
  <c r="B137" i="56" s="1"/>
  <c r="S137" i="56"/>
  <c r="W136" i="56"/>
  <c r="Q136" i="56"/>
  <c r="U135" i="56"/>
  <c r="Q140" i="53"/>
  <c r="U139" i="53"/>
  <c r="S137" i="53"/>
  <c r="W136" i="53"/>
  <c r="V135" i="53"/>
  <c r="B135" i="53" s="1"/>
  <c r="R136" i="53"/>
  <c r="R137" i="51"/>
  <c r="V136" i="51"/>
  <c r="B136" i="51" s="1"/>
  <c r="Q136" i="51"/>
  <c r="U135" i="51"/>
  <c r="S137" i="51"/>
  <c r="W136" i="51"/>
  <c r="S137" i="49"/>
  <c r="W136" i="49"/>
  <c r="R136" i="49"/>
  <c r="V135" i="49"/>
  <c r="B135" i="49" s="1"/>
  <c r="Q136" i="49"/>
  <c r="U135" i="49"/>
  <c r="S146" i="73" l="1"/>
  <c r="W145" i="73"/>
  <c r="R164" i="73"/>
  <c r="V163" i="73"/>
  <c r="B163" i="73" s="1"/>
  <c r="Q146" i="73"/>
  <c r="U145" i="73"/>
  <c r="Q137" i="59"/>
  <c r="U136" i="59"/>
  <c r="S137" i="59"/>
  <c r="W136" i="59"/>
  <c r="V137" i="59"/>
  <c r="B137" i="59" s="1"/>
  <c r="R138" i="59"/>
  <c r="Q138" i="58"/>
  <c r="U137" i="58"/>
  <c r="W137" i="58"/>
  <c r="S138" i="58"/>
  <c r="R138" i="58"/>
  <c r="V137" i="58"/>
  <c r="B137" i="58" s="1"/>
  <c r="R137" i="57"/>
  <c r="V136" i="57"/>
  <c r="B136" i="57" s="1"/>
  <c r="W136" i="57"/>
  <c r="S137" i="57"/>
  <c r="U138" i="57"/>
  <c r="Q139" i="57"/>
  <c r="Q137" i="56"/>
  <c r="U136" i="56"/>
  <c r="W137" i="56"/>
  <c r="S138" i="56"/>
  <c r="R139" i="56"/>
  <c r="V138" i="56"/>
  <c r="B138" i="56" s="1"/>
  <c r="R137" i="53"/>
  <c r="V136" i="53"/>
  <c r="B136" i="53" s="1"/>
  <c r="S138" i="53"/>
  <c r="W137" i="53"/>
  <c r="Q141" i="53"/>
  <c r="U140" i="53"/>
  <c r="W137" i="51"/>
  <c r="S138" i="51"/>
  <c r="Q137" i="51"/>
  <c r="U136" i="51"/>
  <c r="R138" i="51"/>
  <c r="V137" i="51"/>
  <c r="B137" i="51" s="1"/>
  <c r="Q137" i="49"/>
  <c r="U136" i="49"/>
  <c r="V136" i="49"/>
  <c r="B136" i="49" s="1"/>
  <c r="R137" i="49"/>
  <c r="S138" i="49"/>
  <c r="W137" i="49"/>
  <c r="R165" i="73" l="1"/>
  <c r="V164" i="73"/>
  <c r="B164" i="73" s="1"/>
  <c r="Q147" i="73"/>
  <c r="U146" i="73"/>
  <c r="W146" i="73"/>
  <c r="S147" i="73"/>
  <c r="V138" i="59"/>
  <c r="B138" i="59" s="1"/>
  <c r="R139" i="59"/>
  <c r="S138" i="59"/>
  <c r="W137" i="59"/>
  <c r="Q138" i="59"/>
  <c r="U137" i="59"/>
  <c r="S139" i="58"/>
  <c r="W138" i="58"/>
  <c r="R139" i="58"/>
  <c r="V138" i="58"/>
  <c r="B138" i="58" s="1"/>
  <c r="Q139" i="58"/>
  <c r="U138" i="58"/>
  <c r="Q140" i="57"/>
  <c r="U139" i="57"/>
  <c r="S138" i="57"/>
  <c r="W137" i="57"/>
  <c r="R138" i="57"/>
  <c r="V137" i="57"/>
  <c r="B137" i="57" s="1"/>
  <c r="S139" i="56"/>
  <c r="W138" i="56"/>
  <c r="R140" i="56"/>
  <c r="V139" i="56"/>
  <c r="B139" i="56" s="1"/>
  <c r="Q138" i="56"/>
  <c r="U137" i="56"/>
  <c r="Q142" i="53"/>
  <c r="U141" i="53"/>
  <c r="S139" i="53"/>
  <c r="W138" i="53"/>
  <c r="V137" i="53"/>
  <c r="B137" i="53" s="1"/>
  <c r="R138" i="53"/>
  <c r="R139" i="51"/>
  <c r="V138" i="51"/>
  <c r="B138" i="51" s="1"/>
  <c r="Q138" i="51"/>
  <c r="U137" i="51"/>
  <c r="S139" i="51"/>
  <c r="W138" i="51"/>
  <c r="S139" i="49"/>
  <c r="W138" i="49"/>
  <c r="R138" i="49"/>
  <c r="V137" i="49"/>
  <c r="B137" i="49" s="1"/>
  <c r="U137" i="49"/>
  <c r="Q138" i="49"/>
  <c r="Q148" i="73" l="1"/>
  <c r="U147" i="73"/>
  <c r="W147" i="73"/>
  <c r="S148" i="73"/>
  <c r="R166" i="73"/>
  <c r="V165" i="73"/>
  <c r="B165" i="73" s="1"/>
  <c r="Q139" i="59"/>
  <c r="U138" i="59"/>
  <c r="S139" i="59"/>
  <c r="W138" i="59"/>
  <c r="V139" i="59"/>
  <c r="B139" i="59" s="1"/>
  <c r="R140" i="59"/>
  <c r="Q140" i="58"/>
  <c r="U139" i="58"/>
  <c r="R140" i="58"/>
  <c r="V139" i="58"/>
  <c r="B139" i="58" s="1"/>
  <c r="W139" i="58"/>
  <c r="S140" i="58"/>
  <c r="W138" i="57"/>
  <c r="S139" i="57"/>
  <c r="R139" i="57"/>
  <c r="V138" i="57"/>
  <c r="B138" i="57" s="1"/>
  <c r="U140" i="57"/>
  <c r="Q141" i="57"/>
  <c r="Q139" i="56"/>
  <c r="U138" i="56"/>
  <c r="R141" i="56"/>
  <c r="V140" i="56"/>
  <c r="B140" i="56" s="1"/>
  <c r="W139" i="56"/>
  <c r="S140" i="56"/>
  <c r="R139" i="53"/>
  <c r="V138" i="53"/>
  <c r="B138" i="53" s="1"/>
  <c r="S140" i="53"/>
  <c r="W139" i="53"/>
  <c r="Q143" i="53"/>
  <c r="U142" i="53"/>
  <c r="W139" i="51"/>
  <c r="S140" i="51"/>
  <c r="Q139" i="51"/>
  <c r="U138" i="51"/>
  <c r="R140" i="51"/>
  <c r="V139" i="51"/>
  <c r="B139" i="51" s="1"/>
  <c r="Q139" i="49"/>
  <c r="U138" i="49"/>
  <c r="V138" i="49"/>
  <c r="B138" i="49" s="1"/>
  <c r="R139" i="49"/>
  <c r="S140" i="49"/>
  <c r="W139" i="49"/>
  <c r="R167" i="73" l="1"/>
  <c r="V166" i="73"/>
  <c r="B166" i="73" s="1"/>
  <c r="S149" i="73"/>
  <c r="W148" i="73"/>
  <c r="Q149" i="73"/>
  <c r="U148" i="73"/>
  <c r="V140" i="59"/>
  <c r="B140" i="59" s="1"/>
  <c r="R141" i="59"/>
  <c r="S140" i="59"/>
  <c r="W139" i="59"/>
  <c r="Q140" i="59"/>
  <c r="U139" i="59"/>
  <c r="S141" i="58"/>
  <c r="W140" i="58"/>
  <c r="V140" i="58"/>
  <c r="B140" i="58" s="1"/>
  <c r="R141" i="58"/>
  <c r="Q141" i="58"/>
  <c r="U140" i="58"/>
  <c r="Q142" i="57"/>
  <c r="U141" i="57"/>
  <c r="R140" i="57"/>
  <c r="V139" i="57"/>
  <c r="B139" i="57" s="1"/>
  <c r="S140" i="57"/>
  <c r="W139" i="57"/>
  <c r="S141" i="56"/>
  <c r="W140" i="56"/>
  <c r="R142" i="56"/>
  <c r="V141" i="56"/>
  <c r="B141" i="56" s="1"/>
  <c r="Q140" i="56"/>
  <c r="U139" i="56"/>
  <c r="Q144" i="53"/>
  <c r="U143" i="53"/>
  <c r="S141" i="53"/>
  <c r="W140" i="53"/>
  <c r="V139" i="53"/>
  <c r="B139" i="53" s="1"/>
  <c r="R140" i="53"/>
  <c r="R141" i="51"/>
  <c r="V140" i="51"/>
  <c r="B140" i="51" s="1"/>
  <c r="Q140" i="51"/>
  <c r="U139" i="51"/>
  <c r="S141" i="51"/>
  <c r="W140" i="51"/>
  <c r="S141" i="49"/>
  <c r="W140" i="49"/>
  <c r="R140" i="49"/>
  <c r="V139" i="49"/>
  <c r="B139" i="49" s="1"/>
  <c r="Q140" i="49"/>
  <c r="U139" i="49"/>
  <c r="R168" i="73" l="1"/>
  <c r="V167" i="73"/>
  <c r="B167" i="73" s="1"/>
  <c r="Q150" i="73"/>
  <c r="U149" i="73"/>
  <c r="S150" i="73"/>
  <c r="W149" i="73"/>
  <c r="Q141" i="59"/>
  <c r="U140" i="59"/>
  <c r="S141" i="59"/>
  <c r="W140" i="59"/>
  <c r="V141" i="59"/>
  <c r="B141" i="59" s="1"/>
  <c r="R142" i="59"/>
  <c r="Q142" i="58"/>
  <c r="U141" i="58"/>
  <c r="R142" i="58"/>
  <c r="V141" i="58"/>
  <c r="B141" i="58" s="1"/>
  <c r="W141" i="58"/>
  <c r="S142" i="58"/>
  <c r="W140" i="57"/>
  <c r="S141" i="57"/>
  <c r="R141" i="57"/>
  <c r="V140" i="57"/>
  <c r="B140" i="57" s="1"/>
  <c r="U142" i="57"/>
  <c r="Q143" i="57"/>
  <c r="Q141" i="56"/>
  <c r="U140" i="56"/>
  <c r="R143" i="56"/>
  <c r="V142" i="56"/>
  <c r="B142" i="56" s="1"/>
  <c r="W141" i="56"/>
  <c r="S142" i="56"/>
  <c r="R141" i="53"/>
  <c r="V140" i="53"/>
  <c r="B140" i="53" s="1"/>
  <c r="S142" i="53"/>
  <c r="W141" i="53"/>
  <c r="Q145" i="53"/>
  <c r="U144" i="53"/>
  <c r="W141" i="51"/>
  <c r="S142" i="51"/>
  <c r="Q141" i="51"/>
  <c r="U140" i="51"/>
  <c r="R142" i="51"/>
  <c r="V141" i="51"/>
  <c r="B141" i="51" s="1"/>
  <c r="V140" i="49"/>
  <c r="B140" i="49" s="1"/>
  <c r="R141" i="49"/>
  <c r="Q141" i="49"/>
  <c r="U140" i="49"/>
  <c r="S142" i="49"/>
  <c r="W141" i="49"/>
  <c r="S151" i="73" l="1"/>
  <c r="W150" i="73"/>
  <c r="Q151" i="73"/>
  <c r="U150" i="73"/>
  <c r="R169" i="73"/>
  <c r="V168" i="73"/>
  <c r="B168" i="73" s="1"/>
  <c r="W141" i="59"/>
  <c r="S142" i="59"/>
  <c r="R143" i="59"/>
  <c r="V142" i="59"/>
  <c r="B142" i="59" s="1"/>
  <c r="Q142" i="59"/>
  <c r="U141" i="59"/>
  <c r="S143" i="58"/>
  <c r="W142" i="58"/>
  <c r="V142" i="58"/>
  <c r="B142" i="58" s="1"/>
  <c r="R143" i="58"/>
  <c r="Q143" i="58"/>
  <c r="U142" i="58"/>
  <c r="R142" i="57"/>
  <c r="V141" i="57"/>
  <c r="B141" i="57" s="1"/>
  <c r="Q144" i="57"/>
  <c r="U143" i="57"/>
  <c r="S142" i="57"/>
  <c r="W141" i="57"/>
  <c r="S143" i="56"/>
  <c r="W142" i="56"/>
  <c r="R144" i="56"/>
  <c r="V143" i="56"/>
  <c r="B143" i="56" s="1"/>
  <c r="Q142" i="56"/>
  <c r="U141" i="56"/>
  <c r="Q146" i="53"/>
  <c r="U145" i="53"/>
  <c r="S143" i="53"/>
  <c r="W142" i="53"/>
  <c r="V141" i="53"/>
  <c r="B141" i="53" s="1"/>
  <c r="R142" i="53"/>
  <c r="R143" i="51"/>
  <c r="V142" i="51"/>
  <c r="B142" i="51" s="1"/>
  <c r="Q142" i="51"/>
  <c r="U141" i="51"/>
  <c r="S143" i="51"/>
  <c r="W142" i="51"/>
  <c r="S143" i="49"/>
  <c r="W142" i="49"/>
  <c r="U141" i="49"/>
  <c r="Q142" i="49"/>
  <c r="R142" i="49"/>
  <c r="V141" i="49"/>
  <c r="B141" i="49" s="1"/>
  <c r="R170" i="73" l="1"/>
  <c r="V169" i="73"/>
  <c r="B169" i="73" s="1"/>
  <c r="Q152" i="73"/>
  <c r="U151" i="73"/>
  <c r="S152" i="73"/>
  <c r="W151" i="73"/>
  <c r="W142" i="59"/>
  <c r="S143" i="59"/>
  <c r="U142" i="59"/>
  <c r="Q143" i="59"/>
  <c r="V143" i="59"/>
  <c r="B143" i="59" s="1"/>
  <c r="R144" i="59"/>
  <c r="R144" i="58"/>
  <c r="V143" i="58"/>
  <c r="B143" i="58" s="1"/>
  <c r="Q144" i="58"/>
  <c r="U143" i="58"/>
  <c r="W143" i="58"/>
  <c r="S144" i="58"/>
  <c r="W142" i="57"/>
  <c r="S143" i="57"/>
  <c r="U144" i="57"/>
  <c r="Q145" i="57"/>
  <c r="R143" i="57"/>
  <c r="V142" i="57"/>
  <c r="B142" i="57" s="1"/>
  <c r="Q143" i="56"/>
  <c r="U142" i="56"/>
  <c r="R145" i="56"/>
  <c r="V144" i="56"/>
  <c r="B144" i="56" s="1"/>
  <c r="W143" i="56"/>
  <c r="S144" i="56"/>
  <c r="R143" i="53"/>
  <c r="V142" i="53"/>
  <c r="B142" i="53" s="1"/>
  <c r="S144" i="53"/>
  <c r="W143" i="53"/>
  <c r="Q147" i="53"/>
  <c r="U146" i="53"/>
  <c r="W143" i="51"/>
  <c r="S144" i="51"/>
  <c r="Q143" i="51"/>
  <c r="U142" i="51"/>
  <c r="R144" i="51"/>
  <c r="V143" i="51"/>
  <c r="B143" i="51" s="1"/>
  <c r="V142" i="49"/>
  <c r="B142" i="49" s="1"/>
  <c r="R143" i="49"/>
  <c r="Q143" i="49"/>
  <c r="U142" i="49"/>
  <c r="S144" i="49"/>
  <c r="W143" i="49"/>
  <c r="W152" i="73" l="1"/>
  <c r="S153" i="73"/>
  <c r="Q153" i="73"/>
  <c r="U152" i="73"/>
  <c r="R171" i="73"/>
  <c r="V170" i="73"/>
  <c r="B170" i="73" s="1"/>
  <c r="S144" i="59"/>
  <c r="W143" i="59"/>
  <c r="V144" i="59"/>
  <c r="B144" i="59" s="1"/>
  <c r="R145" i="59"/>
  <c r="Q144" i="59"/>
  <c r="U143" i="59"/>
  <c r="S145" i="58"/>
  <c r="W144" i="58"/>
  <c r="Q145" i="58"/>
  <c r="U144" i="58"/>
  <c r="R145" i="58"/>
  <c r="V144" i="58"/>
  <c r="B144" i="58" s="1"/>
  <c r="R144" i="57"/>
  <c r="V143" i="57"/>
  <c r="B143" i="57" s="1"/>
  <c r="S144" i="57"/>
  <c r="W143" i="57"/>
  <c r="Q146" i="57"/>
  <c r="U145" i="57"/>
  <c r="S145" i="56"/>
  <c r="W144" i="56"/>
  <c r="R146" i="56"/>
  <c r="V145" i="56"/>
  <c r="B145" i="56" s="1"/>
  <c r="Q144" i="56"/>
  <c r="U143" i="56"/>
  <c r="S145" i="53"/>
  <c r="W144" i="53"/>
  <c r="Q148" i="53"/>
  <c r="U147" i="53"/>
  <c r="V143" i="53"/>
  <c r="B143" i="53" s="1"/>
  <c r="R144" i="53"/>
  <c r="R145" i="51"/>
  <c r="V144" i="51"/>
  <c r="B144" i="51" s="1"/>
  <c r="U143" i="51"/>
  <c r="Q144" i="51"/>
  <c r="S145" i="51"/>
  <c r="W144" i="51"/>
  <c r="S145" i="49"/>
  <c r="W144" i="49"/>
  <c r="Q144" i="49"/>
  <c r="U143" i="49"/>
  <c r="R144" i="49"/>
  <c r="V143" i="49"/>
  <c r="B143" i="49" s="1"/>
  <c r="Q154" i="73" l="1"/>
  <c r="U153" i="73"/>
  <c r="S154" i="73"/>
  <c r="W153" i="73"/>
  <c r="R172" i="73"/>
  <c r="V171" i="73"/>
  <c r="B171" i="73" s="1"/>
  <c r="Q145" i="59"/>
  <c r="U144" i="59"/>
  <c r="V145" i="59"/>
  <c r="B145" i="59" s="1"/>
  <c r="R146" i="59"/>
  <c r="W144" i="59"/>
  <c r="S145" i="59"/>
  <c r="Q146" i="58"/>
  <c r="U145" i="58"/>
  <c r="R146" i="58"/>
  <c r="V145" i="58"/>
  <c r="B145" i="58" s="1"/>
  <c r="W145" i="58"/>
  <c r="S146" i="58"/>
  <c r="U146" i="57"/>
  <c r="Q147" i="57"/>
  <c r="W144" i="57"/>
  <c r="S145" i="57"/>
  <c r="R145" i="57"/>
  <c r="V144" i="57"/>
  <c r="B144" i="57" s="1"/>
  <c r="Q145" i="56"/>
  <c r="U144" i="56"/>
  <c r="R147" i="56"/>
  <c r="V146" i="56"/>
  <c r="B146" i="56" s="1"/>
  <c r="W145" i="56"/>
  <c r="S146" i="56"/>
  <c r="R145" i="53"/>
  <c r="V144" i="53"/>
  <c r="B144" i="53" s="1"/>
  <c r="Q149" i="53"/>
  <c r="U148" i="53"/>
  <c r="S146" i="53"/>
  <c r="W145" i="53"/>
  <c r="W145" i="51"/>
  <c r="S146" i="51"/>
  <c r="Q145" i="51"/>
  <c r="U144" i="51"/>
  <c r="R146" i="51"/>
  <c r="V145" i="51"/>
  <c r="B145" i="51" s="1"/>
  <c r="V144" i="49"/>
  <c r="B144" i="49" s="1"/>
  <c r="R145" i="49"/>
  <c r="Q145" i="49"/>
  <c r="U144" i="49"/>
  <c r="S146" i="49"/>
  <c r="W145" i="49"/>
  <c r="R173" i="73" l="1"/>
  <c r="V172" i="73"/>
  <c r="B172" i="73" s="1"/>
  <c r="W154" i="73"/>
  <c r="S155" i="73"/>
  <c r="Q155" i="73"/>
  <c r="U154" i="73"/>
  <c r="S146" i="59"/>
  <c r="W145" i="59"/>
  <c r="V146" i="59"/>
  <c r="B146" i="59" s="1"/>
  <c r="R147" i="59"/>
  <c r="Q146" i="59"/>
  <c r="U145" i="59"/>
  <c r="S147" i="58"/>
  <c r="W146" i="58"/>
  <c r="R147" i="58"/>
  <c r="V146" i="58"/>
  <c r="B146" i="58" s="1"/>
  <c r="Q147" i="58"/>
  <c r="U146" i="58"/>
  <c r="S146" i="57"/>
  <c r="W145" i="57"/>
  <c r="Q148" i="57"/>
  <c r="U147" i="57"/>
  <c r="R146" i="57"/>
  <c r="V145" i="57"/>
  <c r="B145" i="57" s="1"/>
  <c r="S147" i="56"/>
  <c r="W146" i="56"/>
  <c r="R148" i="56"/>
  <c r="V147" i="56"/>
  <c r="B147" i="56" s="1"/>
  <c r="Q146" i="56"/>
  <c r="U145" i="56"/>
  <c r="Q150" i="53"/>
  <c r="U149" i="53"/>
  <c r="S147" i="53"/>
  <c r="W146" i="53"/>
  <c r="V145" i="53"/>
  <c r="B145" i="53" s="1"/>
  <c r="R146" i="53"/>
  <c r="R147" i="51"/>
  <c r="V146" i="51"/>
  <c r="B146" i="51" s="1"/>
  <c r="U145" i="51"/>
  <c r="Q146" i="51"/>
  <c r="S147" i="51"/>
  <c r="W146" i="51"/>
  <c r="S147" i="49"/>
  <c r="W146" i="49"/>
  <c r="Q146" i="49"/>
  <c r="U145" i="49"/>
  <c r="V145" i="49"/>
  <c r="B145" i="49" s="1"/>
  <c r="R146" i="49"/>
  <c r="W155" i="73" l="1"/>
  <c r="S156" i="73"/>
  <c r="Q156" i="73"/>
  <c r="U155" i="73"/>
  <c r="R174" i="73"/>
  <c r="V173" i="73"/>
  <c r="B173" i="73" s="1"/>
  <c r="Q147" i="59"/>
  <c r="U146" i="59"/>
  <c r="V147" i="59"/>
  <c r="B147" i="59" s="1"/>
  <c r="R148" i="59"/>
  <c r="W146" i="59"/>
  <c r="S147" i="59"/>
  <c r="R148" i="58"/>
  <c r="V147" i="58"/>
  <c r="B147" i="58" s="1"/>
  <c r="Q148" i="58"/>
  <c r="U147" i="58"/>
  <c r="W147" i="58"/>
  <c r="S148" i="58"/>
  <c r="R147" i="57"/>
  <c r="V146" i="57"/>
  <c r="B146" i="57" s="1"/>
  <c r="U148" i="57"/>
  <c r="Q149" i="57"/>
  <c r="W146" i="57"/>
  <c r="S147" i="57"/>
  <c r="Q147" i="56"/>
  <c r="U146" i="56"/>
  <c r="R149" i="56"/>
  <c r="V148" i="56"/>
  <c r="B148" i="56" s="1"/>
  <c r="S148" i="56"/>
  <c r="W147" i="56"/>
  <c r="S148" i="53"/>
  <c r="W147" i="53"/>
  <c r="R147" i="53"/>
  <c r="V146" i="53"/>
  <c r="B146" i="53" s="1"/>
  <c r="Q151" i="53"/>
  <c r="U150" i="53"/>
  <c r="Q147" i="51"/>
  <c r="U146" i="51"/>
  <c r="W147" i="51"/>
  <c r="S148" i="51"/>
  <c r="R148" i="51"/>
  <c r="V147" i="51"/>
  <c r="B147" i="51" s="1"/>
  <c r="R147" i="49"/>
  <c r="V146" i="49"/>
  <c r="B146" i="49" s="1"/>
  <c r="Q147" i="49"/>
  <c r="U146" i="49"/>
  <c r="S148" i="49"/>
  <c r="W147" i="49"/>
  <c r="Q157" i="73" l="1"/>
  <c r="U156" i="73"/>
  <c r="S157" i="73"/>
  <c r="W156" i="73"/>
  <c r="R175" i="73"/>
  <c r="V174" i="73"/>
  <c r="B174" i="73" s="1"/>
  <c r="S148" i="59"/>
  <c r="W147" i="59"/>
  <c r="V148" i="59"/>
  <c r="B148" i="59" s="1"/>
  <c r="R149" i="59"/>
  <c r="Q148" i="59"/>
  <c r="U147" i="59"/>
  <c r="S149" i="58"/>
  <c r="W148" i="58"/>
  <c r="Q149" i="58"/>
  <c r="U148" i="58"/>
  <c r="R149" i="58"/>
  <c r="V148" i="58"/>
  <c r="B148" i="58" s="1"/>
  <c r="S148" i="57"/>
  <c r="W147" i="57"/>
  <c r="Q150" i="57"/>
  <c r="U149" i="57"/>
  <c r="R148" i="57"/>
  <c r="V147" i="57"/>
  <c r="B147" i="57" s="1"/>
  <c r="W148" i="56"/>
  <c r="S149" i="56"/>
  <c r="R150" i="56"/>
  <c r="V149" i="56"/>
  <c r="B149" i="56" s="1"/>
  <c r="Q148" i="56"/>
  <c r="U147" i="56"/>
  <c r="V147" i="53"/>
  <c r="B147" i="53" s="1"/>
  <c r="R148" i="53"/>
  <c r="Q152" i="53"/>
  <c r="U151" i="53"/>
  <c r="S149" i="53"/>
  <c r="W148" i="53"/>
  <c r="R149" i="51"/>
  <c r="V148" i="51"/>
  <c r="B148" i="51" s="1"/>
  <c r="S149" i="51"/>
  <c r="W148" i="51"/>
  <c r="U147" i="51"/>
  <c r="Q148" i="51"/>
  <c r="S149" i="49"/>
  <c r="W148" i="49"/>
  <c r="Q148" i="49"/>
  <c r="U147" i="49"/>
  <c r="V147" i="49"/>
  <c r="B147" i="49" s="1"/>
  <c r="R148" i="49"/>
  <c r="R176" i="73" l="1"/>
  <c r="V175" i="73"/>
  <c r="B175" i="73" s="1"/>
  <c r="S158" i="73"/>
  <c r="W157" i="73"/>
  <c r="Q158" i="73"/>
  <c r="U157" i="73"/>
  <c r="Q149" i="59"/>
  <c r="U148" i="59"/>
  <c r="V149" i="59"/>
  <c r="B149" i="59" s="1"/>
  <c r="R150" i="59"/>
  <c r="S149" i="59"/>
  <c r="W148" i="59"/>
  <c r="R150" i="58"/>
  <c r="V149" i="58"/>
  <c r="B149" i="58" s="1"/>
  <c r="Q150" i="58"/>
  <c r="U149" i="58"/>
  <c r="W149" i="58"/>
  <c r="S150" i="58"/>
  <c r="R149" i="57"/>
  <c r="V148" i="57"/>
  <c r="B148" i="57" s="1"/>
  <c r="U150" i="57"/>
  <c r="Q151" i="57"/>
  <c r="W148" i="57"/>
  <c r="S149" i="57"/>
  <c r="S150" i="56"/>
  <c r="W149" i="56"/>
  <c r="Q149" i="56"/>
  <c r="U148" i="56"/>
  <c r="V150" i="56"/>
  <c r="B150" i="56" s="1"/>
  <c r="R151" i="56"/>
  <c r="Q153" i="53"/>
  <c r="U152" i="53"/>
  <c r="R149" i="53"/>
  <c r="V148" i="53"/>
  <c r="B148" i="53" s="1"/>
  <c r="S150" i="53"/>
  <c r="W149" i="53"/>
  <c r="Q149" i="51"/>
  <c r="U148" i="51"/>
  <c r="S150" i="51"/>
  <c r="W149" i="51"/>
  <c r="R150" i="51"/>
  <c r="V149" i="51"/>
  <c r="B149" i="51" s="1"/>
  <c r="R149" i="49"/>
  <c r="V148" i="49"/>
  <c r="B148" i="49" s="1"/>
  <c r="Q149" i="49"/>
  <c r="U148" i="49"/>
  <c r="S150" i="49"/>
  <c r="W149" i="49"/>
  <c r="Q159" i="73" l="1"/>
  <c r="U158" i="73"/>
  <c r="S159" i="73"/>
  <c r="W158" i="73"/>
  <c r="R177" i="73"/>
  <c r="V176" i="73"/>
  <c r="B176" i="73" s="1"/>
  <c r="W149" i="59"/>
  <c r="S150" i="59"/>
  <c r="V150" i="59"/>
  <c r="B150" i="59" s="1"/>
  <c r="R151" i="59"/>
  <c r="Q150" i="59"/>
  <c r="U149" i="59"/>
  <c r="Q151" i="58"/>
  <c r="U150" i="58"/>
  <c r="S151" i="58"/>
  <c r="W150" i="58"/>
  <c r="R151" i="58"/>
  <c r="V150" i="58"/>
  <c r="B150" i="58" s="1"/>
  <c r="S150" i="57"/>
  <c r="W149" i="57"/>
  <c r="Q152" i="57"/>
  <c r="U151" i="57"/>
  <c r="R150" i="57"/>
  <c r="V149" i="57"/>
  <c r="B149" i="57" s="1"/>
  <c r="R152" i="56"/>
  <c r="V151" i="56"/>
  <c r="B151" i="56" s="1"/>
  <c r="U149" i="56"/>
  <c r="Q150" i="56"/>
  <c r="W150" i="56"/>
  <c r="S151" i="56"/>
  <c r="S151" i="53"/>
  <c r="W150" i="53"/>
  <c r="V149" i="53"/>
  <c r="B149" i="53" s="1"/>
  <c r="R150" i="53"/>
  <c r="Q154" i="53"/>
  <c r="U153" i="53"/>
  <c r="S151" i="51"/>
  <c r="W150" i="51"/>
  <c r="R151" i="51"/>
  <c r="V150" i="51"/>
  <c r="B150" i="51" s="1"/>
  <c r="Q150" i="51"/>
  <c r="U149" i="51"/>
  <c r="S151" i="49"/>
  <c r="W150" i="49"/>
  <c r="Q150" i="49"/>
  <c r="U149" i="49"/>
  <c r="V149" i="49"/>
  <c r="B149" i="49" s="1"/>
  <c r="R150" i="49"/>
  <c r="R178" i="73" l="1"/>
  <c r="V177" i="73"/>
  <c r="B177" i="73" s="1"/>
  <c r="S160" i="73"/>
  <c r="W159" i="73"/>
  <c r="Q160" i="73"/>
  <c r="U159" i="73"/>
  <c r="U150" i="59"/>
  <c r="Q151" i="59"/>
  <c r="V151" i="59"/>
  <c r="B151" i="59" s="1"/>
  <c r="R152" i="59"/>
  <c r="S151" i="59"/>
  <c r="W150" i="59"/>
  <c r="R152" i="58"/>
  <c r="V151" i="58"/>
  <c r="B151" i="58" s="1"/>
  <c r="W151" i="58"/>
  <c r="S152" i="58"/>
  <c r="Q152" i="58"/>
  <c r="U151" i="58"/>
  <c r="R151" i="57"/>
  <c r="V150" i="57"/>
  <c r="B150" i="57" s="1"/>
  <c r="U152" i="57"/>
  <c r="Q153" i="57"/>
  <c r="W150" i="57"/>
  <c r="S151" i="57"/>
  <c r="S152" i="56"/>
  <c r="W151" i="56"/>
  <c r="U150" i="56"/>
  <c r="Q151" i="56"/>
  <c r="R153" i="56"/>
  <c r="V152" i="56"/>
  <c r="B152" i="56" s="1"/>
  <c r="Q155" i="53"/>
  <c r="U154" i="53"/>
  <c r="R151" i="53"/>
  <c r="V150" i="53"/>
  <c r="B150" i="53" s="1"/>
  <c r="S152" i="53"/>
  <c r="W151" i="53"/>
  <c r="R152" i="51"/>
  <c r="V151" i="51"/>
  <c r="B151" i="51" s="1"/>
  <c r="Q151" i="51"/>
  <c r="U150" i="51"/>
  <c r="S152" i="51"/>
  <c r="W151" i="51"/>
  <c r="V150" i="49"/>
  <c r="B150" i="49" s="1"/>
  <c r="R151" i="49"/>
  <c r="U150" i="49"/>
  <c r="Q151" i="49"/>
  <c r="S152" i="49"/>
  <c r="W151" i="49"/>
  <c r="Q161" i="73" l="1"/>
  <c r="U160" i="73"/>
  <c r="W160" i="73"/>
  <c r="S161" i="73"/>
  <c r="R179" i="73"/>
  <c r="V178" i="73"/>
  <c r="B178" i="73" s="1"/>
  <c r="S152" i="59"/>
  <c r="W151" i="59"/>
  <c r="V152" i="59"/>
  <c r="B152" i="59" s="1"/>
  <c r="R153" i="59"/>
  <c r="Q152" i="59"/>
  <c r="U151" i="59"/>
  <c r="Q153" i="58"/>
  <c r="U152" i="58"/>
  <c r="S153" i="58"/>
  <c r="W152" i="58"/>
  <c r="R153" i="58"/>
  <c r="V152" i="58"/>
  <c r="B152" i="58" s="1"/>
  <c r="S152" i="57"/>
  <c r="W151" i="57"/>
  <c r="Q154" i="57"/>
  <c r="U153" i="57"/>
  <c r="R152" i="57"/>
  <c r="V151" i="57"/>
  <c r="B151" i="57" s="1"/>
  <c r="U151" i="56"/>
  <c r="Q152" i="56"/>
  <c r="R154" i="56"/>
  <c r="V153" i="56"/>
  <c r="B153" i="56" s="1"/>
  <c r="S153" i="56"/>
  <c r="W152" i="56"/>
  <c r="S153" i="53"/>
  <c r="W152" i="53"/>
  <c r="V151" i="53"/>
  <c r="B151" i="53" s="1"/>
  <c r="R152" i="53"/>
  <c r="Q156" i="53"/>
  <c r="U155" i="53"/>
  <c r="U151" i="51"/>
  <c r="Q152" i="51"/>
  <c r="S153" i="51"/>
  <c r="W152" i="51"/>
  <c r="R153" i="51"/>
  <c r="V152" i="51"/>
  <c r="B152" i="51" s="1"/>
  <c r="S153" i="49"/>
  <c r="W152" i="49"/>
  <c r="Q152" i="49"/>
  <c r="U151" i="49"/>
  <c r="V151" i="49"/>
  <c r="B151" i="49" s="1"/>
  <c r="R152" i="49"/>
  <c r="V179" i="73" l="1"/>
  <c r="B179" i="73" s="1"/>
  <c r="R180" i="73"/>
  <c r="W161" i="73"/>
  <c r="S162" i="73"/>
  <c r="U161" i="73"/>
  <c r="Q162" i="73"/>
  <c r="Q153" i="59"/>
  <c r="U152" i="59"/>
  <c r="V153" i="59"/>
  <c r="B153" i="59" s="1"/>
  <c r="R154" i="59"/>
  <c r="W152" i="59"/>
  <c r="S153" i="59"/>
  <c r="R154" i="58"/>
  <c r="V153" i="58"/>
  <c r="B153" i="58" s="1"/>
  <c r="W153" i="58"/>
  <c r="S154" i="58"/>
  <c r="Q154" i="58"/>
  <c r="U153" i="58"/>
  <c r="R153" i="57"/>
  <c r="V152" i="57"/>
  <c r="B152" i="57" s="1"/>
  <c r="U154" i="57"/>
  <c r="Q155" i="57"/>
  <c r="W152" i="57"/>
  <c r="S153" i="57"/>
  <c r="R155" i="56"/>
  <c r="V154" i="56"/>
  <c r="B154" i="56" s="1"/>
  <c r="U152" i="56"/>
  <c r="Q153" i="56"/>
  <c r="S154" i="56"/>
  <c r="W153" i="56"/>
  <c r="Q157" i="53"/>
  <c r="U156" i="53"/>
  <c r="R153" i="53"/>
  <c r="V152" i="53"/>
  <c r="B152" i="53" s="1"/>
  <c r="S154" i="53"/>
  <c r="W153" i="53"/>
  <c r="S154" i="51"/>
  <c r="W153" i="51"/>
  <c r="Q153" i="51"/>
  <c r="U152" i="51"/>
  <c r="R154" i="51"/>
  <c r="V153" i="51"/>
  <c r="B153" i="51" s="1"/>
  <c r="U152" i="49"/>
  <c r="Q153" i="49"/>
  <c r="R153" i="49"/>
  <c r="V152" i="49"/>
  <c r="B152" i="49" s="1"/>
  <c r="S154" i="49"/>
  <c r="W153" i="49"/>
  <c r="W162" i="73" l="1"/>
  <c r="S163" i="73"/>
  <c r="U162" i="73"/>
  <c r="Q163" i="73"/>
  <c r="R181" i="73"/>
  <c r="V180" i="73"/>
  <c r="B180" i="73" s="1"/>
  <c r="S154" i="59"/>
  <c r="W153" i="59"/>
  <c r="V154" i="59"/>
  <c r="B154" i="59" s="1"/>
  <c r="R155" i="59"/>
  <c r="Q154" i="59"/>
  <c r="U153" i="59"/>
  <c r="Q155" i="58"/>
  <c r="U154" i="58"/>
  <c r="S155" i="58"/>
  <c r="W154" i="58"/>
  <c r="R155" i="58"/>
  <c r="V154" i="58"/>
  <c r="B154" i="58" s="1"/>
  <c r="S154" i="57"/>
  <c r="W153" i="57"/>
  <c r="Q156" i="57"/>
  <c r="U155" i="57"/>
  <c r="R154" i="57"/>
  <c r="V153" i="57"/>
  <c r="B153" i="57" s="1"/>
  <c r="W154" i="56"/>
  <c r="S155" i="56"/>
  <c r="U153" i="56"/>
  <c r="Q154" i="56"/>
  <c r="R156" i="56"/>
  <c r="V155" i="56"/>
  <c r="B155" i="56" s="1"/>
  <c r="S155" i="53"/>
  <c r="W154" i="53"/>
  <c r="V153" i="53"/>
  <c r="B153" i="53" s="1"/>
  <c r="R154" i="53"/>
  <c r="Q158" i="53"/>
  <c r="U157" i="53"/>
  <c r="Q154" i="51"/>
  <c r="U153" i="51"/>
  <c r="R155" i="51"/>
  <c r="V154" i="51"/>
  <c r="B154" i="51" s="1"/>
  <c r="S155" i="51"/>
  <c r="W154" i="51"/>
  <c r="S155" i="49"/>
  <c r="W154" i="49"/>
  <c r="V153" i="49"/>
  <c r="B153" i="49" s="1"/>
  <c r="R154" i="49"/>
  <c r="Q154" i="49"/>
  <c r="U153" i="49"/>
  <c r="V181" i="73" l="1"/>
  <c r="B181" i="73" s="1"/>
  <c r="R182" i="73"/>
  <c r="Q164" i="73"/>
  <c r="U163" i="73"/>
  <c r="S164" i="73"/>
  <c r="W163" i="73"/>
  <c r="U154" i="59"/>
  <c r="Q155" i="59"/>
  <c r="V155" i="59"/>
  <c r="B155" i="59" s="1"/>
  <c r="R156" i="59"/>
  <c r="S155" i="59"/>
  <c r="W154" i="59"/>
  <c r="R156" i="58"/>
  <c r="V155" i="58"/>
  <c r="B155" i="58" s="1"/>
  <c r="W155" i="58"/>
  <c r="S156" i="58"/>
  <c r="Q156" i="58"/>
  <c r="U155" i="58"/>
  <c r="R155" i="57"/>
  <c r="V154" i="57"/>
  <c r="B154" i="57" s="1"/>
  <c r="U156" i="57"/>
  <c r="Q157" i="57"/>
  <c r="W154" i="57"/>
  <c r="S155" i="57"/>
  <c r="U154" i="56"/>
  <c r="Q155" i="56"/>
  <c r="S156" i="56"/>
  <c r="W155" i="56"/>
  <c r="V156" i="56"/>
  <c r="B156" i="56" s="1"/>
  <c r="R157" i="56"/>
  <c r="Q159" i="53"/>
  <c r="U158" i="53"/>
  <c r="R155" i="53"/>
  <c r="V154" i="53"/>
  <c r="B154" i="53" s="1"/>
  <c r="S156" i="53"/>
  <c r="W155" i="53"/>
  <c r="R156" i="51"/>
  <c r="V155" i="51"/>
  <c r="B155" i="51" s="1"/>
  <c r="S156" i="51"/>
  <c r="W155" i="51"/>
  <c r="Q155" i="51"/>
  <c r="U154" i="51"/>
  <c r="U154" i="49"/>
  <c r="Q155" i="49"/>
  <c r="R155" i="49"/>
  <c r="V154" i="49"/>
  <c r="B154" i="49" s="1"/>
  <c r="S156" i="49"/>
  <c r="W155" i="49"/>
  <c r="Q165" i="73" l="1"/>
  <c r="U164" i="73"/>
  <c r="V182" i="73"/>
  <c r="B182" i="73" s="1"/>
  <c r="R183" i="73"/>
  <c r="W164" i="73"/>
  <c r="S165" i="73"/>
  <c r="S156" i="59"/>
  <c r="W155" i="59"/>
  <c r="V156" i="59"/>
  <c r="B156" i="59" s="1"/>
  <c r="R157" i="59"/>
  <c r="Q156" i="59"/>
  <c r="U155" i="59"/>
  <c r="Q157" i="58"/>
  <c r="U156" i="58"/>
  <c r="S157" i="58"/>
  <c r="W156" i="58"/>
  <c r="R157" i="58"/>
  <c r="V156" i="58"/>
  <c r="B156" i="58" s="1"/>
  <c r="S156" i="57"/>
  <c r="W155" i="57"/>
  <c r="Q158" i="57"/>
  <c r="U157" i="57"/>
  <c r="R156" i="57"/>
  <c r="V155" i="57"/>
  <c r="B155" i="57" s="1"/>
  <c r="R158" i="56"/>
  <c r="V157" i="56"/>
  <c r="B157" i="56" s="1"/>
  <c r="W156" i="56"/>
  <c r="S157" i="56"/>
  <c r="U155" i="56"/>
  <c r="Q156" i="56"/>
  <c r="S157" i="53"/>
  <c r="W156" i="53"/>
  <c r="V155" i="53"/>
  <c r="B155" i="53" s="1"/>
  <c r="R156" i="53"/>
  <c r="U159" i="53"/>
  <c r="Q160" i="53"/>
  <c r="Q156" i="51"/>
  <c r="U155" i="51"/>
  <c r="S157" i="51"/>
  <c r="W156" i="51"/>
  <c r="R157" i="51"/>
  <c r="V156" i="51"/>
  <c r="B156" i="51" s="1"/>
  <c r="V155" i="49"/>
  <c r="B155" i="49" s="1"/>
  <c r="R156" i="49"/>
  <c r="Q156" i="49"/>
  <c r="U155" i="49"/>
  <c r="S157" i="49"/>
  <c r="W156" i="49"/>
  <c r="W165" i="73" l="1"/>
  <c r="S166" i="73"/>
  <c r="R184" i="73"/>
  <c r="V183" i="73"/>
  <c r="B183" i="73" s="1"/>
  <c r="U165" i="73"/>
  <c r="Q166" i="73"/>
  <c r="U156" i="59"/>
  <c r="Q157" i="59"/>
  <c r="V157" i="59"/>
  <c r="B157" i="59" s="1"/>
  <c r="R158" i="59"/>
  <c r="W156" i="59"/>
  <c r="S157" i="59"/>
  <c r="R158" i="58"/>
  <c r="V157" i="58"/>
  <c r="B157" i="58" s="1"/>
  <c r="W157" i="58"/>
  <c r="S158" i="58"/>
  <c r="Q158" i="58"/>
  <c r="U157" i="58"/>
  <c r="U158" i="57"/>
  <c r="Q159" i="57"/>
  <c r="R157" i="57"/>
  <c r="V156" i="57"/>
  <c r="B156" i="57" s="1"/>
  <c r="W156" i="57"/>
  <c r="S157" i="57"/>
  <c r="Q157" i="56"/>
  <c r="U156" i="56"/>
  <c r="S158" i="56"/>
  <c r="W157" i="56"/>
  <c r="V158" i="56"/>
  <c r="B158" i="56" s="1"/>
  <c r="R159" i="56"/>
  <c r="Q161" i="53"/>
  <c r="U160" i="53"/>
  <c r="R157" i="53"/>
  <c r="V156" i="53"/>
  <c r="B156" i="53" s="1"/>
  <c r="S158" i="53"/>
  <c r="W157" i="53"/>
  <c r="R158" i="51"/>
  <c r="V157" i="51"/>
  <c r="B157" i="51" s="1"/>
  <c r="S158" i="51"/>
  <c r="W157" i="51"/>
  <c r="Q157" i="51"/>
  <c r="U156" i="51"/>
  <c r="S158" i="49"/>
  <c r="W157" i="49"/>
  <c r="Q157" i="49"/>
  <c r="U156" i="49"/>
  <c r="R157" i="49"/>
  <c r="V156" i="49"/>
  <c r="B156" i="49" s="1"/>
  <c r="Q167" i="73" l="1"/>
  <c r="U166" i="73"/>
  <c r="R185" i="73"/>
  <c r="V184" i="73"/>
  <c r="B184" i="73" s="1"/>
  <c r="W166" i="73"/>
  <c r="S167" i="73"/>
  <c r="S158" i="59"/>
  <c r="W157" i="59"/>
  <c r="V158" i="59"/>
  <c r="B158" i="59" s="1"/>
  <c r="R159" i="59"/>
  <c r="Q158" i="59"/>
  <c r="U157" i="59"/>
  <c r="Q159" i="58"/>
  <c r="U158" i="58"/>
  <c r="S159" i="58"/>
  <c r="W158" i="58"/>
  <c r="R159" i="58"/>
  <c r="V158" i="58"/>
  <c r="B158" i="58" s="1"/>
  <c r="Q160" i="57"/>
  <c r="U159" i="57"/>
  <c r="S158" i="57"/>
  <c r="W157" i="57"/>
  <c r="R158" i="57"/>
  <c r="V157" i="57"/>
  <c r="B157" i="57" s="1"/>
  <c r="R160" i="56"/>
  <c r="V159" i="56"/>
  <c r="B159" i="56" s="1"/>
  <c r="S159" i="56"/>
  <c r="W158" i="56"/>
  <c r="U157" i="56"/>
  <c r="Q158" i="56"/>
  <c r="S159" i="53"/>
  <c r="W158" i="53"/>
  <c r="V157" i="53"/>
  <c r="B157" i="53" s="1"/>
  <c r="R158" i="53"/>
  <c r="U161" i="53"/>
  <c r="Q162" i="53"/>
  <c r="U157" i="51"/>
  <c r="Q158" i="51"/>
  <c r="S159" i="51"/>
  <c r="W158" i="51"/>
  <c r="R159" i="51"/>
  <c r="V158" i="51"/>
  <c r="B158" i="51" s="1"/>
  <c r="V157" i="49"/>
  <c r="B157" i="49" s="1"/>
  <c r="R158" i="49"/>
  <c r="Q158" i="49"/>
  <c r="U157" i="49"/>
  <c r="S159" i="49"/>
  <c r="W158" i="49"/>
  <c r="S168" i="73" l="1"/>
  <c r="W167" i="73"/>
  <c r="V185" i="73"/>
  <c r="B185" i="73" s="1"/>
  <c r="R186" i="73"/>
  <c r="Q168" i="73"/>
  <c r="U167" i="73"/>
  <c r="U158" i="59"/>
  <c r="Q159" i="59"/>
  <c r="V159" i="59"/>
  <c r="B159" i="59" s="1"/>
  <c r="R160" i="59"/>
  <c r="S159" i="59"/>
  <c r="W158" i="59"/>
  <c r="R160" i="58"/>
  <c r="V159" i="58"/>
  <c r="B159" i="58" s="1"/>
  <c r="W159" i="58"/>
  <c r="S160" i="58"/>
  <c r="Q160" i="58"/>
  <c r="U159" i="58"/>
  <c r="R159" i="57"/>
  <c r="V158" i="57"/>
  <c r="B158" i="57" s="1"/>
  <c r="W158" i="57"/>
  <c r="S159" i="57"/>
  <c r="Q161" i="57"/>
  <c r="U160" i="57"/>
  <c r="Q159" i="56"/>
  <c r="U158" i="56"/>
  <c r="S160" i="56"/>
  <c r="W159" i="56"/>
  <c r="V160" i="56"/>
  <c r="B160" i="56" s="1"/>
  <c r="R161" i="56"/>
  <c r="Q163" i="53"/>
  <c r="U162" i="53"/>
  <c r="R159" i="53"/>
  <c r="V158" i="53"/>
  <c r="B158" i="53" s="1"/>
  <c r="S160" i="53"/>
  <c r="W159" i="53"/>
  <c r="S160" i="51"/>
  <c r="W159" i="51"/>
  <c r="R160" i="51"/>
  <c r="V159" i="51"/>
  <c r="B159" i="51" s="1"/>
  <c r="Q159" i="51"/>
  <c r="U158" i="51"/>
  <c r="S160" i="49"/>
  <c r="W159" i="49"/>
  <c r="Q159" i="49"/>
  <c r="U158" i="49"/>
  <c r="R159" i="49"/>
  <c r="V158" i="49"/>
  <c r="B158" i="49" s="1"/>
  <c r="Q169" i="73" l="1"/>
  <c r="U168" i="73"/>
  <c r="R187" i="73"/>
  <c r="V186" i="73"/>
  <c r="B186" i="73" s="1"/>
  <c r="W168" i="73"/>
  <c r="S169" i="73"/>
  <c r="S160" i="59"/>
  <c r="W159" i="59"/>
  <c r="Q160" i="59"/>
  <c r="U159" i="59"/>
  <c r="R161" i="59"/>
  <c r="V160" i="59"/>
  <c r="B160" i="59" s="1"/>
  <c r="Q161" i="58"/>
  <c r="U160" i="58"/>
  <c r="S161" i="58"/>
  <c r="W160" i="58"/>
  <c r="R161" i="58"/>
  <c r="V160" i="58"/>
  <c r="B160" i="58" s="1"/>
  <c r="Q162" i="57"/>
  <c r="U161" i="57"/>
  <c r="S160" i="57"/>
  <c r="W159" i="57"/>
  <c r="R160" i="57"/>
  <c r="V159" i="57"/>
  <c r="B159" i="57" s="1"/>
  <c r="S161" i="56"/>
  <c r="W160" i="56"/>
  <c r="R162" i="56"/>
  <c r="V161" i="56"/>
  <c r="B161" i="56" s="1"/>
  <c r="U159" i="56"/>
  <c r="Q160" i="56"/>
  <c r="S161" i="53"/>
  <c r="W160" i="53"/>
  <c r="V159" i="53"/>
  <c r="B159" i="53" s="1"/>
  <c r="R160" i="53"/>
  <c r="U163" i="53"/>
  <c r="Q164" i="53"/>
  <c r="R161" i="51"/>
  <c r="V160" i="51"/>
  <c r="B160" i="51" s="1"/>
  <c r="Q160" i="51"/>
  <c r="U159" i="51"/>
  <c r="S161" i="51"/>
  <c r="W160" i="51"/>
  <c r="V159" i="49"/>
  <c r="B159" i="49" s="1"/>
  <c r="R160" i="49"/>
  <c r="Q160" i="49"/>
  <c r="U159" i="49"/>
  <c r="S161" i="49"/>
  <c r="W160" i="49"/>
  <c r="W169" i="73" l="1"/>
  <c r="S170" i="73"/>
  <c r="R188" i="73"/>
  <c r="V187" i="73"/>
  <c r="B187" i="73" s="1"/>
  <c r="U169" i="73"/>
  <c r="Q170" i="73"/>
  <c r="V161" i="59"/>
  <c r="B161" i="59" s="1"/>
  <c r="R162" i="59"/>
  <c r="U160" i="59"/>
  <c r="Q161" i="59"/>
  <c r="W160" i="59"/>
  <c r="S161" i="59"/>
  <c r="R162" i="58"/>
  <c r="V161" i="58"/>
  <c r="B161" i="58" s="1"/>
  <c r="W161" i="58"/>
  <c r="S162" i="58"/>
  <c r="U161" i="58"/>
  <c r="Q162" i="58"/>
  <c r="R161" i="57"/>
  <c r="V160" i="57"/>
  <c r="B160" i="57" s="1"/>
  <c r="S161" i="57"/>
  <c r="W160" i="57"/>
  <c r="Q163" i="57"/>
  <c r="U162" i="57"/>
  <c r="Q161" i="56"/>
  <c r="U160" i="56"/>
  <c r="V162" i="56"/>
  <c r="B162" i="56" s="1"/>
  <c r="R163" i="56"/>
  <c r="S162" i="56"/>
  <c r="W161" i="56"/>
  <c r="Q165" i="53"/>
  <c r="U164" i="53"/>
  <c r="V160" i="53"/>
  <c r="B160" i="53" s="1"/>
  <c r="R161" i="53"/>
  <c r="W161" i="53"/>
  <c r="S162" i="53"/>
  <c r="S162" i="51"/>
  <c r="W161" i="51"/>
  <c r="Q161" i="51"/>
  <c r="U160" i="51"/>
  <c r="R162" i="51"/>
  <c r="V161" i="51"/>
  <c r="B161" i="51" s="1"/>
  <c r="S162" i="49"/>
  <c r="W161" i="49"/>
  <c r="Q161" i="49"/>
  <c r="U160" i="49"/>
  <c r="R161" i="49"/>
  <c r="V160" i="49"/>
  <c r="B160" i="49" s="1"/>
  <c r="U170" i="73" l="1"/>
  <c r="Q171" i="73"/>
  <c r="R189" i="73"/>
  <c r="V188" i="73"/>
  <c r="B188" i="73" s="1"/>
  <c r="W170" i="73"/>
  <c r="S171" i="73"/>
  <c r="Q162" i="59"/>
  <c r="U161" i="59"/>
  <c r="S162" i="59"/>
  <c r="W161" i="59"/>
  <c r="R163" i="59"/>
  <c r="V162" i="59"/>
  <c r="B162" i="59" s="1"/>
  <c r="Q163" i="58"/>
  <c r="U162" i="58"/>
  <c r="S163" i="58"/>
  <c r="W162" i="58"/>
  <c r="R163" i="58"/>
  <c r="V162" i="58"/>
  <c r="B162" i="58" s="1"/>
  <c r="U163" i="57"/>
  <c r="Q164" i="57"/>
  <c r="S162" i="57"/>
  <c r="W161" i="57"/>
  <c r="V161" i="57"/>
  <c r="B161" i="57" s="1"/>
  <c r="R162" i="57"/>
  <c r="W162" i="56"/>
  <c r="S163" i="56"/>
  <c r="R164" i="56"/>
  <c r="V163" i="56"/>
  <c r="B163" i="56" s="1"/>
  <c r="U161" i="56"/>
  <c r="Q162" i="56"/>
  <c r="S163" i="53"/>
  <c r="W162" i="53"/>
  <c r="V161" i="53"/>
  <c r="B161" i="53" s="1"/>
  <c r="R162" i="53"/>
  <c r="Q166" i="53"/>
  <c r="U165" i="53"/>
  <c r="V162" i="51"/>
  <c r="B162" i="51" s="1"/>
  <c r="R163" i="51"/>
  <c r="U161" i="51"/>
  <c r="Q162" i="51"/>
  <c r="S163" i="51"/>
  <c r="W162" i="51"/>
  <c r="V161" i="49"/>
  <c r="B161" i="49" s="1"/>
  <c r="R162" i="49"/>
  <c r="Q162" i="49"/>
  <c r="U161" i="49"/>
  <c r="S163" i="49"/>
  <c r="W162" i="49"/>
  <c r="S172" i="73" l="1"/>
  <c r="W171" i="73"/>
  <c r="V189" i="73"/>
  <c r="B189" i="73" s="1"/>
  <c r="R190" i="73"/>
  <c r="Q172" i="73"/>
  <c r="U171" i="73"/>
  <c r="V163" i="59"/>
  <c r="B163" i="59" s="1"/>
  <c r="R164" i="59"/>
  <c r="W162" i="59"/>
  <c r="S163" i="59"/>
  <c r="U162" i="59"/>
  <c r="Q163" i="59"/>
  <c r="R164" i="58"/>
  <c r="V163" i="58"/>
  <c r="B163" i="58" s="1"/>
  <c r="S164" i="58"/>
  <c r="W163" i="58"/>
  <c r="Q164" i="58"/>
  <c r="U163" i="58"/>
  <c r="R163" i="57"/>
  <c r="V162" i="57"/>
  <c r="B162" i="57" s="1"/>
  <c r="S163" i="57"/>
  <c r="W162" i="57"/>
  <c r="U164" i="57"/>
  <c r="Q165" i="57"/>
  <c r="Q163" i="56"/>
  <c r="U162" i="56"/>
  <c r="V164" i="56"/>
  <c r="B164" i="56" s="1"/>
  <c r="R165" i="56"/>
  <c r="S164" i="56"/>
  <c r="W163" i="56"/>
  <c r="Q167" i="53"/>
  <c r="U166" i="53"/>
  <c r="V162" i="53"/>
  <c r="B162" i="53" s="1"/>
  <c r="R163" i="53"/>
  <c r="W163" i="53"/>
  <c r="S164" i="53"/>
  <c r="U162" i="51"/>
  <c r="Q163" i="51"/>
  <c r="R164" i="51"/>
  <c r="V163" i="51"/>
  <c r="B163" i="51" s="1"/>
  <c r="S164" i="51"/>
  <c r="W163" i="51"/>
  <c r="S164" i="49"/>
  <c r="W163" i="49"/>
  <c r="Q163" i="49"/>
  <c r="U162" i="49"/>
  <c r="R163" i="49"/>
  <c r="V162" i="49"/>
  <c r="B162" i="49" s="1"/>
  <c r="V190" i="73" l="1"/>
  <c r="B190" i="73" s="1"/>
  <c r="R191" i="73"/>
  <c r="U172" i="73"/>
  <c r="Q173" i="73"/>
  <c r="S173" i="73"/>
  <c r="W172" i="73"/>
  <c r="S164" i="59"/>
  <c r="W163" i="59"/>
  <c r="R165" i="59"/>
  <c r="V164" i="59"/>
  <c r="B164" i="59" s="1"/>
  <c r="Q164" i="59"/>
  <c r="U163" i="59"/>
  <c r="Q165" i="58"/>
  <c r="U164" i="58"/>
  <c r="S165" i="58"/>
  <c r="W164" i="58"/>
  <c r="R165" i="58"/>
  <c r="V164" i="58"/>
  <c r="B164" i="58" s="1"/>
  <c r="S164" i="57"/>
  <c r="W163" i="57"/>
  <c r="Q166" i="57"/>
  <c r="U165" i="57"/>
  <c r="V163" i="57"/>
  <c r="B163" i="57" s="1"/>
  <c r="R164" i="57"/>
  <c r="R166" i="56"/>
  <c r="V165" i="56"/>
  <c r="B165" i="56" s="1"/>
  <c r="W164" i="56"/>
  <c r="S165" i="56"/>
  <c r="U163" i="56"/>
  <c r="Q164" i="56"/>
  <c r="V163" i="53"/>
  <c r="B163" i="53" s="1"/>
  <c r="R164" i="53"/>
  <c r="S165" i="53"/>
  <c r="W164" i="53"/>
  <c r="Q168" i="53"/>
  <c r="U167" i="53"/>
  <c r="R165" i="51"/>
  <c r="V164" i="51"/>
  <c r="B164" i="51" s="1"/>
  <c r="S165" i="51"/>
  <c r="W164" i="51"/>
  <c r="U163" i="51"/>
  <c r="Q164" i="51"/>
  <c r="Q164" i="49"/>
  <c r="U163" i="49"/>
  <c r="V163" i="49"/>
  <c r="B163" i="49" s="1"/>
  <c r="R164" i="49"/>
  <c r="S165" i="49"/>
  <c r="W164" i="49"/>
  <c r="S174" i="73" l="1"/>
  <c r="W173" i="73"/>
  <c r="Q174" i="73"/>
  <c r="U173" i="73"/>
  <c r="R192" i="73"/>
  <c r="V191" i="73"/>
  <c r="B191" i="73" s="1"/>
  <c r="U164" i="59"/>
  <c r="Q165" i="59"/>
  <c r="V165" i="59"/>
  <c r="B165" i="59" s="1"/>
  <c r="R166" i="59"/>
  <c r="W164" i="59"/>
  <c r="S165" i="59"/>
  <c r="R166" i="58"/>
  <c r="V165" i="58"/>
  <c r="B165" i="58" s="1"/>
  <c r="S166" i="58"/>
  <c r="W165" i="58"/>
  <c r="Q166" i="58"/>
  <c r="U165" i="58"/>
  <c r="V164" i="57"/>
  <c r="B164" i="57" s="1"/>
  <c r="R165" i="57"/>
  <c r="U166" i="57"/>
  <c r="Q167" i="57"/>
  <c r="W164" i="57"/>
  <c r="S165" i="57"/>
  <c r="Q165" i="56"/>
  <c r="U164" i="56"/>
  <c r="S166" i="56"/>
  <c r="W165" i="56"/>
  <c r="V166" i="56"/>
  <c r="B166" i="56" s="1"/>
  <c r="R167" i="56"/>
  <c r="S166" i="53"/>
  <c r="W165" i="53"/>
  <c r="Q169" i="53"/>
  <c r="U168" i="53"/>
  <c r="V164" i="53"/>
  <c r="B164" i="53" s="1"/>
  <c r="R165" i="53"/>
  <c r="U164" i="51"/>
  <c r="Q165" i="51"/>
  <c r="S166" i="51"/>
  <c r="W165" i="51"/>
  <c r="R166" i="51"/>
  <c r="V165" i="51"/>
  <c r="B165" i="51" s="1"/>
  <c r="S166" i="49"/>
  <c r="W165" i="49"/>
  <c r="R165" i="49"/>
  <c r="V164" i="49"/>
  <c r="B164" i="49" s="1"/>
  <c r="Q165" i="49"/>
  <c r="U164" i="49"/>
  <c r="Q175" i="73" l="1"/>
  <c r="U174" i="73"/>
  <c r="V192" i="73"/>
  <c r="B192" i="73" s="1"/>
  <c r="R193" i="73"/>
  <c r="S175" i="73"/>
  <c r="W174" i="73"/>
  <c r="Q166" i="59"/>
  <c r="U165" i="59"/>
  <c r="S166" i="59"/>
  <c r="W165" i="59"/>
  <c r="R167" i="59"/>
  <c r="V166" i="59"/>
  <c r="B166" i="59" s="1"/>
  <c r="Q167" i="58"/>
  <c r="U166" i="58"/>
  <c r="S167" i="58"/>
  <c r="W166" i="58"/>
  <c r="R167" i="58"/>
  <c r="V166" i="58"/>
  <c r="B166" i="58" s="1"/>
  <c r="S166" i="57"/>
  <c r="W165" i="57"/>
  <c r="Q168" i="57"/>
  <c r="U167" i="57"/>
  <c r="V165" i="57"/>
  <c r="B165" i="57" s="1"/>
  <c r="R166" i="57"/>
  <c r="R168" i="56"/>
  <c r="V167" i="56"/>
  <c r="B167" i="56" s="1"/>
  <c r="S167" i="56"/>
  <c r="W166" i="56"/>
  <c r="U165" i="56"/>
  <c r="Q166" i="56"/>
  <c r="R166" i="53"/>
  <c r="V165" i="53"/>
  <c r="B165" i="53" s="1"/>
  <c r="Q170" i="53"/>
  <c r="U169" i="53"/>
  <c r="S167" i="53"/>
  <c r="W166" i="53"/>
  <c r="S167" i="51"/>
  <c r="W166" i="51"/>
  <c r="R167" i="51"/>
  <c r="V166" i="51"/>
  <c r="B166" i="51" s="1"/>
  <c r="U165" i="51"/>
  <c r="Q166" i="51"/>
  <c r="R166" i="49"/>
  <c r="V165" i="49"/>
  <c r="B165" i="49" s="1"/>
  <c r="Q166" i="49"/>
  <c r="U165" i="49"/>
  <c r="W166" i="49"/>
  <c r="S167" i="49"/>
  <c r="S176" i="73" l="1"/>
  <c r="W175" i="73"/>
  <c r="V193" i="73"/>
  <c r="B193" i="73" s="1"/>
  <c r="R194" i="73"/>
  <c r="Q176" i="73"/>
  <c r="U175" i="73"/>
  <c r="V167" i="59"/>
  <c r="B167" i="59" s="1"/>
  <c r="R168" i="59"/>
  <c r="W166" i="59"/>
  <c r="S167" i="59"/>
  <c r="U166" i="59"/>
  <c r="Q167" i="59"/>
  <c r="R168" i="58"/>
  <c r="V167" i="58"/>
  <c r="B167" i="58" s="1"/>
  <c r="S168" i="58"/>
  <c r="W167" i="58"/>
  <c r="U167" i="58"/>
  <c r="Q168" i="58"/>
  <c r="U168" i="57"/>
  <c r="Q169" i="57"/>
  <c r="R167" i="57"/>
  <c r="V166" i="57"/>
  <c r="B166" i="57" s="1"/>
  <c r="W166" i="57"/>
  <c r="S167" i="57"/>
  <c r="Q167" i="56"/>
  <c r="U166" i="56"/>
  <c r="S168" i="56"/>
  <c r="W167" i="56"/>
  <c r="V168" i="56"/>
  <c r="B168" i="56" s="1"/>
  <c r="R169" i="56"/>
  <c r="Q171" i="53"/>
  <c r="U170" i="53"/>
  <c r="S168" i="53"/>
  <c r="W167" i="53"/>
  <c r="V166" i="53"/>
  <c r="B166" i="53" s="1"/>
  <c r="R167" i="53"/>
  <c r="U166" i="51"/>
  <c r="Q167" i="51"/>
  <c r="R168" i="51"/>
  <c r="V167" i="51"/>
  <c r="B167" i="51" s="1"/>
  <c r="S168" i="51"/>
  <c r="W167" i="51"/>
  <c r="W167" i="49"/>
  <c r="S168" i="49"/>
  <c r="U166" i="49"/>
  <c r="Q167" i="49"/>
  <c r="R167" i="49"/>
  <c r="V166" i="49"/>
  <c r="B166" i="49" s="1"/>
  <c r="Q177" i="73" l="1"/>
  <c r="U176" i="73"/>
  <c r="R195" i="73"/>
  <c r="V194" i="73"/>
  <c r="B194" i="73" s="1"/>
  <c r="S177" i="73"/>
  <c r="W176" i="73"/>
  <c r="S168" i="59"/>
  <c r="W167" i="59"/>
  <c r="R169" i="59"/>
  <c r="V168" i="59"/>
  <c r="B168" i="59" s="1"/>
  <c r="Q168" i="59"/>
  <c r="U167" i="59"/>
  <c r="Q169" i="58"/>
  <c r="U168" i="58"/>
  <c r="S169" i="58"/>
  <c r="W168" i="58"/>
  <c r="R169" i="58"/>
  <c r="V168" i="58"/>
  <c r="B168" i="58" s="1"/>
  <c r="Q170" i="57"/>
  <c r="U169" i="57"/>
  <c r="S168" i="57"/>
  <c r="W167" i="57"/>
  <c r="V167" i="57"/>
  <c r="B167" i="57" s="1"/>
  <c r="R168" i="57"/>
  <c r="R170" i="56"/>
  <c r="V169" i="56"/>
  <c r="B169" i="56" s="1"/>
  <c r="S169" i="56"/>
  <c r="W168" i="56"/>
  <c r="U167" i="56"/>
  <c r="Q168" i="56"/>
  <c r="S169" i="53"/>
  <c r="W168" i="53"/>
  <c r="R168" i="53"/>
  <c r="V167" i="53"/>
  <c r="B167" i="53" s="1"/>
  <c r="Q172" i="53"/>
  <c r="U171" i="53"/>
  <c r="S169" i="51"/>
  <c r="W168" i="51"/>
  <c r="V168" i="51"/>
  <c r="B168" i="51" s="1"/>
  <c r="R169" i="51"/>
  <c r="U167" i="51"/>
  <c r="Q168" i="51"/>
  <c r="Q168" i="49"/>
  <c r="U167" i="49"/>
  <c r="W168" i="49"/>
  <c r="S169" i="49"/>
  <c r="R168" i="49"/>
  <c r="V167" i="49"/>
  <c r="B167" i="49" s="1"/>
  <c r="R196" i="73" l="1"/>
  <c r="V195" i="73"/>
  <c r="B195" i="73" s="1"/>
  <c r="S178" i="73"/>
  <c r="W177" i="73"/>
  <c r="Q178" i="73"/>
  <c r="U177" i="73"/>
  <c r="U168" i="59"/>
  <c r="Q169" i="59"/>
  <c r="V169" i="59"/>
  <c r="B169" i="59" s="1"/>
  <c r="R170" i="59"/>
  <c r="W168" i="59"/>
  <c r="S169" i="59"/>
  <c r="R170" i="58"/>
  <c r="V169" i="58"/>
  <c r="B169" i="58" s="1"/>
  <c r="S170" i="58"/>
  <c r="W169" i="58"/>
  <c r="U169" i="58"/>
  <c r="Q170" i="58"/>
  <c r="R169" i="57"/>
  <c r="V168" i="57"/>
  <c r="B168" i="57" s="1"/>
  <c r="W168" i="57"/>
  <c r="S169" i="57"/>
  <c r="U170" i="57"/>
  <c r="Q171" i="57"/>
  <c r="Q169" i="56"/>
  <c r="U168" i="56"/>
  <c r="S170" i="56"/>
  <c r="W169" i="56"/>
  <c r="V170" i="56"/>
  <c r="B170" i="56" s="1"/>
  <c r="R171" i="56"/>
  <c r="V168" i="53"/>
  <c r="B168" i="53" s="1"/>
  <c r="R169" i="53"/>
  <c r="Q173" i="53"/>
  <c r="U172" i="53"/>
  <c r="S170" i="53"/>
  <c r="W169" i="53"/>
  <c r="S170" i="51"/>
  <c r="W169" i="51"/>
  <c r="U168" i="51"/>
  <c r="Q169" i="51"/>
  <c r="R170" i="51"/>
  <c r="V169" i="51"/>
  <c r="B169" i="51" s="1"/>
  <c r="W169" i="49"/>
  <c r="S170" i="49"/>
  <c r="R169" i="49"/>
  <c r="V168" i="49"/>
  <c r="B168" i="49" s="1"/>
  <c r="Q169" i="49"/>
  <c r="U168" i="49"/>
  <c r="Q179" i="73" l="1"/>
  <c r="U178" i="73"/>
  <c r="S179" i="73"/>
  <c r="W178" i="73"/>
  <c r="R197" i="73"/>
  <c r="V196" i="73"/>
  <c r="B196" i="73" s="1"/>
  <c r="Q170" i="59"/>
  <c r="U169" i="59"/>
  <c r="S170" i="59"/>
  <c r="W169" i="59"/>
  <c r="R171" i="59"/>
  <c r="V170" i="59"/>
  <c r="B170" i="59" s="1"/>
  <c r="Q171" i="58"/>
  <c r="U170" i="58"/>
  <c r="S171" i="58"/>
  <c r="W170" i="58"/>
  <c r="R171" i="58"/>
  <c r="V170" i="58"/>
  <c r="B170" i="58" s="1"/>
  <c r="Q172" i="57"/>
  <c r="U171" i="57"/>
  <c r="S170" i="57"/>
  <c r="W169" i="57"/>
  <c r="V169" i="57"/>
  <c r="B169" i="57" s="1"/>
  <c r="R170" i="57"/>
  <c r="R172" i="56"/>
  <c r="V171" i="56"/>
  <c r="B171" i="56" s="1"/>
  <c r="W170" i="56"/>
  <c r="S171" i="56"/>
  <c r="U169" i="56"/>
  <c r="Q170" i="56"/>
  <c r="S171" i="53"/>
  <c r="W170" i="53"/>
  <c r="Q174" i="53"/>
  <c r="U173" i="53"/>
  <c r="R170" i="53"/>
  <c r="V169" i="53"/>
  <c r="B169" i="53" s="1"/>
  <c r="V170" i="51"/>
  <c r="B170" i="51" s="1"/>
  <c r="R171" i="51"/>
  <c r="Q170" i="51"/>
  <c r="U169" i="51"/>
  <c r="S171" i="51"/>
  <c r="W170" i="51"/>
  <c r="Q170" i="49"/>
  <c r="U169" i="49"/>
  <c r="R170" i="49"/>
  <c r="V169" i="49"/>
  <c r="B169" i="49" s="1"/>
  <c r="W170" i="49"/>
  <c r="S171" i="49"/>
  <c r="V197" i="73" l="1"/>
  <c r="B197" i="73" s="1"/>
  <c r="R198" i="73"/>
  <c r="W179" i="73"/>
  <c r="S180" i="73"/>
  <c r="U179" i="73"/>
  <c r="Q180" i="73"/>
  <c r="V171" i="59"/>
  <c r="B171" i="59" s="1"/>
  <c r="R172" i="59"/>
  <c r="W170" i="59"/>
  <c r="S171" i="59"/>
  <c r="U170" i="59"/>
  <c r="Q171" i="59"/>
  <c r="R172" i="58"/>
  <c r="V171" i="58"/>
  <c r="B171" i="58" s="1"/>
  <c r="S172" i="58"/>
  <c r="W171" i="58"/>
  <c r="U171" i="58"/>
  <c r="Q172" i="58"/>
  <c r="R171" i="57"/>
  <c r="V170" i="57"/>
  <c r="B170" i="57" s="1"/>
  <c r="W170" i="57"/>
  <c r="S171" i="57"/>
  <c r="U172" i="57"/>
  <c r="Q173" i="57"/>
  <c r="Q171" i="56"/>
  <c r="U170" i="56"/>
  <c r="S172" i="56"/>
  <c r="W171" i="56"/>
  <c r="V172" i="56"/>
  <c r="B172" i="56" s="1"/>
  <c r="R173" i="56"/>
  <c r="V170" i="53"/>
  <c r="B170" i="53" s="1"/>
  <c r="R171" i="53"/>
  <c r="Q175" i="53"/>
  <c r="U174" i="53"/>
  <c r="S172" i="53"/>
  <c r="W171" i="53"/>
  <c r="U170" i="51"/>
  <c r="Q171" i="51"/>
  <c r="R172" i="51"/>
  <c r="V171" i="51"/>
  <c r="B171" i="51" s="1"/>
  <c r="S172" i="51"/>
  <c r="W171" i="51"/>
  <c r="S172" i="49"/>
  <c r="W171" i="49"/>
  <c r="R171" i="49"/>
  <c r="V170" i="49"/>
  <c r="B170" i="49" s="1"/>
  <c r="U170" i="49"/>
  <c r="Q171" i="49"/>
  <c r="W180" i="73" l="1"/>
  <c r="S181" i="73"/>
  <c r="Q181" i="73"/>
  <c r="U180" i="73"/>
  <c r="V198" i="73"/>
  <c r="B198" i="73" s="1"/>
  <c r="R199" i="73"/>
  <c r="S172" i="59"/>
  <c r="W171" i="59"/>
  <c r="R173" i="59"/>
  <c r="V172" i="59"/>
  <c r="B172" i="59" s="1"/>
  <c r="Q172" i="59"/>
  <c r="U171" i="59"/>
  <c r="Q173" i="58"/>
  <c r="U172" i="58"/>
  <c r="S173" i="58"/>
  <c r="W172" i="58"/>
  <c r="R173" i="58"/>
  <c r="V172" i="58"/>
  <c r="B172" i="58" s="1"/>
  <c r="Q174" i="57"/>
  <c r="U173" i="57"/>
  <c r="S172" i="57"/>
  <c r="W171" i="57"/>
  <c r="V171" i="57"/>
  <c r="B171" i="57" s="1"/>
  <c r="R172" i="57"/>
  <c r="R174" i="56"/>
  <c r="V173" i="56"/>
  <c r="B173" i="56" s="1"/>
  <c r="W172" i="56"/>
  <c r="S173" i="56"/>
  <c r="U171" i="56"/>
  <c r="Q172" i="56"/>
  <c r="Q176" i="53"/>
  <c r="U175" i="53"/>
  <c r="S173" i="53"/>
  <c r="W172" i="53"/>
  <c r="R172" i="53"/>
  <c r="V171" i="53"/>
  <c r="B171" i="53" s="1"/>
  <c r="S173" i="51"/>
  <c r="W172" i="51"/>
  <c r="V172" i="51"/>
  <c r="B172" i="51" s="1"/>
  <c r="R173" i="51"/>
  <c r="Q172" i="51"/>
  <c r="U171" i="51"/>
  <c r="Q172" i="49"/>
  <c r="U171" i="49"/>
  <c r="R172" i="49"/>
  <c r="V171" i="49"/>
  <c r="B171" i="49" s="1"/>
  <c r="W172" i="49"/>
  <c r="S173" i="49"/>
  <c r="Q182" i="73" l="1"/>
  <c r="U181" i="73"/>
  <c r="R200" i="73"/>
  <c r="V199" i="73"/>
  <c r="B199" i="73" s="1"/>
  <c r="S182" i="73"/>
  <c r="W181" i="73"/>
  <c r="V173" i="59"/>
  <c r="B173" i="59" s="1"/>
  <c r="R174" i="59"/>
  <c r="U172" i="59"/>
  <c r="Q173" i="59"/>
  <c r="W172" i="59"/>
  <c r="S173" i="59"/>
  <c r="R174" i="58"/>
  <c r="V173" i="58"/>
  <c r="B173" i="58" s="1"/>
  <c r="S174" i="58"/>
  <c r="W173" i="58"/>
  <c r="U173" i="58"/>
  <c r="Q174" i="58"/>
  <c r="R173" i="57"/>
  <c r="V172" i="57"/>
  <c r="B172" i="57" s="1"/>
  <c r="W172" i="57"/>
  <c r="S173" i="57"/>
  <c r="U174" i="57"/>
  <c r="Q175" i="57"/>
  <c r="W173" i="56"/>
  <c r="S174" i="56"/>
  <c r="Q173" i="56"/>
  <c r="U172" i="56"/>
  <c r="V174" i="56"/>
  <c r="B174" i="56" s="1"/>
  <c r="R175" i="56"/>
  <c r="S174" i="53"/>
  <c r="W173" i="53"/>
  <c r="V172" i="53"/>
  <c r="B172" i="53" s="1"/>
  <c r="R173" i="53"/>
  <c r="Q177" i="53"/>
  <c r="U176" i="53"/>
  <c r="U172" i="51"/>
  <c r="Q173" i="51"/>
  <c r="R174" i="51"/>
  <c r="V173" i="51"/>
  <c r="B173" i="51" s="1"/>
  <c r="S174" i="51"/>
  <c r="W173" i="51"/>
  <c r="S174" i="49"/>
  <c r="W173" i="49"/>
  <c r="R173" i="49"/>
  <c r="V172" i="49"/>
  <c r="B172" i="49" s="1"/>
  <c r="U172" i="49"/>
  <c r="Q173" i="49"/>
  <c r="S183" i="73" l="1"/>
  <c r="W182" i="73"/>
  <c r="V200" i="73"/>
  <c r="B200" i="73" s="1"/>
  <c r="R201" i="73"/>
  <c r="Q183" i="73"/>
  <c r="U182" i="73"/>
  <c r="Q174" i="59"/>
  <c r="U173" i="59"/>
  <c r="S174" i="59"/>
  <c r="W173" i="59"/>
  <c r="R175" i="59"/>
  <c r="V174" i="59"/>
  <c r="B174" i="59" s="1"/>
  <c r="Q175" i="58"/>
  <c r="U174" i="58"/>
  <c r="S175" i="58"/>
  <c r="W174" i="58"/>
  <c r="R175" i="58"/>
  <c r="V174" i="58"/>
  <c r="B174" i="58" s="1"/>
  <c r="Q176" i="57"/>
  <c r="U175" i="57"/>
  <c r="S174" i="57"/>
  <c r="W173" i="57"/>
  <c r="V173" i="57"/>
  <c r="B173" i="57" s="1"/>
  <c r="R174" i="57"/>
  <c r="U173" i="56"/>
  <c r="Q174" i="56"/>
  <c r="R176" i="56"/>
  <c r="V175" i="56"/>
  <c r="B175" i="56" s="1"/>
  <c r="W174" i="56"/>
  <c r="S175" i="56"/>
  <c r="Q178" i="53"/>
  <c r="U177" i="53"/>
  <c r="R174" i="53"/>
  <c r="V173" i="53"/>
  <c r="B173" i="53" s="1"/>
  <c r="S175" i="53"/>
  <c r="W174" i="53"/>
  <c r="V174" i="51"/>
  <c r="B174" i="51" s="1"/>
  <c r="R175" i="51"/>
  <c r="S175" i="51"/>
  <c r="W174" i="51"/>
  <c r="Q174" i="51"/>
  <c r="U173" i="51"/>
  <c r="Q174" i="49"/>
  <c r="U173" i="49"/>
  <c r="R174" i="49"/>
  <c r="V173" i="49"/>
  <c r="B173" i="49" s="1"/>
  <c r="W174" i="49"/>
  <c r="S175" i="49"/>
  <c r="Q184" i="73" l="1"/>
  <c r="U183" i="73"/>
  <c r="V201" i="73"/>
  <c r="B201" i="73" s="1"/>
  <c r="R202" i="73"/>
  <c r="S184" i="73"/>
  <c r="W183" i="73"/>
  <c r="V175" i="59"/>
  <c r="B175" i="59" s="1"/>
  <c r="R176" i="59"/>
  <c r="W174" i="59"/>
  <c r="S175" i="59"/>
  <c r="U174" i="59"/>
  <c r="Q175" i="59"/>
  <c r="R176" i="58"/>
  <c r="V175" i="58"/>
  <c r="B175" i="58" s="1"/>
  <c r="S176" i="58"/>
  <c r="W175" i="58"/>
  <c r="U175" i="58"/>
  <c r="Q176" i="58"/>
  <c r="R175" i="57"/>
  <c r="V174" i="57"/>
  <c r="B174" i="57" s="1"/>
  <c r="W174" i="57"/>
  <c r="S175" i="57"/>
  <c r="U176" i="57"/>
  <c r="Q177" i="57"/>
  <c r="W175" i="56"/>
  <c r="S176" i="56"/>
  <c r="Q175" i="56"/>
  <c r="U174" i="56"/>
  <c r="V176" i="56"/>
  <c r="B176" i="56" s="1"/>
  <c r="R177" i="56"/>
  <c r="S176" i="53"/>
  <c r="W175" i="53"/>
  <c r="V174" i="53"/>
  <c r="B174" i="53" s="1"/>
  <c r="R175" i="53"/>
  <c r="Q179" i="53"/>
  <c r="U178" i="53"/>
  <c r="S176" i="51"/>
  <c r="W175" i="51"/>
  <c r="R176" i="51"/>
  <c r="V175" i="51"/>
  <c r="B175" i="51" s="1"/>
  <c r="U174" i="51"/>
  <c r="Q175" i="51"/>
  <c r="S176" i="49"/>
  <c r="W175" i="49"/>
  <c r="R175" i="49"/>
  <c r="V174" i="49"/>
  <c r="B174" i="49" s="1"/>
  <c r="U174" i="49"/>
  <c r="Q175" i="49"/>
  <c r="R203" i="73" l="1"/>
  <c r="V202" i="73"/>
  <c r="B202" i="73" s="1"/>
  <c r="W184" i="73"/>
  <c r="S185" i="73"/>
  <c r="Q185" i="73"/>
  <c r="U184" i="73"/>
  <c r="S176" i="59"/>
  <c r="W175" i="59"/>
  <c r="Q176" i="59"/>
  <c r="U175" i="59"/>
  <c r="R177" i="59"/>
  <c r="V176" i="59"/>
  <c r="B176" i="59" s="1"/>
  <c r="S177" i="58"/>
  <c r="W176" i="58"/>
  <c r="Q177" i="58"/>
  <c r="U176" i="58"/>
  <c r="R177" i="58"/>
  <c r="V176" i="58"/>
  <c r="B176" i="58" s="1"/>
  <c r="Q178" i="57"/>
  <c r="U177" i="57"/>
  <c r="S176" i="57"/>
  <c r="W175" i="57"/>
  <c r="R176" i="57"/>
  <c r="V175" i="57"/>
  <c r="B175" i="57" s="1"/>
  <c r="U175" i="56"/>
  <c r="Q176" i="56"/>
  <c r="R178" i="56"/>
  <c r="V177" i="56"/>
  <c r="B177" i="56" s="1"/>
  <c r="W176" i="56"/>
  <c r="S177" i="56"/>
  <c r="Q180" i="53"/>
  <c r="U179" i="53"/>
  <c r="R176" i="53"/>
  <c r="V175" i="53"/>
  <c r="B175" i="53" s="1"/>
  <c r="S177" i="53"/>
  <c r="W176" i="53"/>
  <c r="R177" i="51"/>
  <c r="V176" i="51"/>
  <c r="B176" i="51" s="1"/>
  <c r="Q176" i="51"/>
  <c r="U175" i="51"/>
  <c r="S177" i="51"/>
  <c r="W176" i="51"/>
  <c r="Q176" i="49"/>
  <c r="U175" i="49"/>
  <c r="R176" i="49"/>
  <c r="V175" i="49"/>
  <c r="B175" i="49" s="1"/>
  <c r="W176" i="49"/>
  <c r="S177" i="49"/>
  <c r="Q186" i="73" l="1"/>
  <c r="U185" i="73"/>
  <c r="W185" i="73"/>
  <c r="S186" i="73"/>
  <c r="R204" i="73"/>
  <c r="V203" i="73"/>
  <c r="B203" i="73" s="1"/>
  <c r="U176" i="59"/>
  <c r="Q177" i="59"/>
  <c r="V177" i="59"/>
  <c r="B177" i="59" s="1"/>
  <c r="R178" i="59"/>
  <c r="W176" i="59"/>
  <c r="S177" i="59"/>
  <c r="U177" i="58"/>
  <c r="Q178" i="58"/>
  <c r="R178" i="58"/>
  <c r="V177" i="58"/>
  <c r="B177" i="58" s="1"/>
  <c r="S178" i="58"/>
  <c r="W177" i="58"/>
  <c r="R177" i="57"/>
  <c r="V176" i="57"/>
  <c r="B176" i="57" s="1"/>
  <c r="W176" i="57"/>
  <c r="S177" i="57"/>
  <c r="Q179" i="57"/>
  <c r="U178" i="57"/>
  <c r="W177" i="56"/>
  <c r="S178" i="56"/>
  <c r="V178" i="56"/>
  <c r="B178" i="56" s="1"/>
  <c r="R179" i="56"/>
  <c r="Q177" i="56"/>
  <c r="U176" i="56"/>
  <c r="S178" i="53"/>
  <c r="W177" i="53"/>
  <c r="V176" i="53"/>
  <c r="B176" i="53" s="1"/>
  <c r="R177" i="53"/>
  <c r="U180" i="53"/>
  <c r="Q181" i="53"/>
  <c r="S178" i="51"/>
  <c r="W177" i="51"/>
  <c r="U176" i="51"/>
  <c r="Q177" i="51"/>
  <c r="R178" i="51"/>
  <c r="V177" i="51"/>
  <c r="B177" i="51" s="1"/>
  <c r="S178" i="49"/>
  <c r="W177" i="49"/>
  <c r="R177" i="49"/>
  <c r="V176" i="49"/>
  <c r="B176" i="49" s="1"/>
  <c r="U176" i="49"/>
  <c r="Q177" i="49"/>
  <c r="R205" i="73" l="1"/>
  <c r="V204" i="73"/>
  <c r="B204" i="73" s="1"/>
  <c r="S187" i="73"/>
  <c r="W186" i="73"/>
  <c r="Q187" i="73"/>
  <c r="U186" i="73"/>
  <c r="Q178" i="59"/>
  <c r="U177" i="59"/>
  <c r="S178" i="59"/>
  <c r="W177" i="59"/>
  <c r="R179" i="59"/>
  <c r="V178" i="59"/>
  <c r="B178" i="59" s="1"/>
  <c r="S179" i="58"/>
  <c r="W178" i="58"/>
  <c r="R179" i="58"/>
  <c r="V178" i="58"/>
  <c r="B178" i="58" s="1"/>
  <c r="Q179" i="58"/>
  <c r="U178" i="58"/>
  <c r="Q180" i="57"/>
  <c r="U179" i="57"/>
  <c r="S178" i="57"/>
  <c r="W177" i="57"/>
  <c r="R178" i="57"/>
  <c r="V177" i="57"/>
  <c r="B177" i="57" s="1"/>
  <c r="U177" i="56"/>
  <c r="Q178" i="56"/>
  <c r="R180" i="56"/>
  <c r="V179" i="56"/>
  <c r="B179" i="56" s="1"/>
  <c r="W178" i="56"/>
  <c r="S179" i="56"/>
  <c r="Q182" i="53"/>
  <c r="U181" i="53"/>
  <c r="R178" i="53"/>
  <c r="V177" i="53"/>
  <c r="B177" i="53" s="1"/>
  <c r="S179" i="53"/>
  <c r="W178" i="53"/>
  <c r="Q178" i="51"/>
  <c r="U177" i="51"/>
  <c r="V178" i="51"/>
  <c r="B178" i="51" s="1"/>
  <c r="R179" i="51"/>
  <c r="S179" i="51"/>
  <c r="W178" i="51"/>
  <c r="Q178" i="49"/>
  <c r="U177" i="49"/>
  <c r="R178" i="49"/>
  <c r="V177" i="49"/>
  <c r="B177" i="49" s="1"/>
  <c r="W178" i="49"/>
  <c r="S179" i="49"/>
  <c r="Q188" i="73" l="1"/>
  <c r="U187" i="73"/>
  <c r="W187" i="73"/>
  <c r="S188" i="73"/>
  <c r="V205" i="73"/>
  <c r="B205" i="73" s="1"/>
  <c r="R206" i="73"/>
  <c r="V179" i="59"/>
  <c r="B179" i="59" s="1"/>
  <c r="R180" i="59"/>
  <c r="W178" i="59"/>
  <c r="S179" i="59"/>
  <c r="U178" i="59"/>
  <c r="Q179" i="59"/>
  <c r="U179" i="58"/>
  <c r="Q180" i="58"/>
  <c r="R180" i="58"/>
  <c r="V179" i="58"/>
  <c r="B179" i="58" s="1"/>
  <c r="S180" i="58"/>
  <c r="W179" i="58"/>
  <c r="R179" i="57"/>
  <c r="V178" i="57"/>
  <c r="B178" i="57" s="1"/>
  <c r="S179" i="57"/>
  <c r="W178" i="57"/>
  <c r="U180" i="57"/>
  <c r="Q181" i="57"/>
  <c r="W179" i="56"/>
  <c r="S180" i="56"/>
  <c r="V180" i="56"/>
  <c r="B180" i="56" s="1"/>
  <c r="R181" i="56"/>
  <c r="Q179" i="56"/>
  <c r="U178" i="56"/>
  <c r="S180" i="53"/>
  <c r="W179" i="53"/>
  <c r="V178" i="53"/>
  <c r="B178" i="53" s="1"/>
  <c r="R179" i="53"/>
  <c r="Q183" i="53"/>
  <c r="U182" i="53"/>
  <c r="S180" i="51"/>
  <c r="W179" i="51"/>
  <c r="R180" i="51"/>
  <c r="V179" i="51"/>
  <c r="B179" i="51" s="1"/>
  <c r="U178" i="51"/>
  <c r="Q179" i="51"/>
  <c r="S180" i="49"/>
  <c r="W179" i="49"/>
  <c r="R179" i="49"/>
  <c r="V178" i="49"/>
  <c r="B178" i="49" s="1"/>
  <c r="U178" i="49"/>
  <c r="Q179" i="49"/>
  <c r="V206" i="73" l="1"/>
  <c r="B206" i="73" s="1"/>
  <c r="R207" i="73"/>
  <c r="W188" i="73"/>
  <c r="S189" i="73"/>
  <c r="Q189" i="73"/>
  <c r="U188" i="73"/>
  <c r="S180" i="59"/>
  <c r="W179" i="59"/>
  <c r="Q180" i="59"/>
  <c r="U179" i="59"/>
  <c r="R181" i="59"/>
  <c r="V180" i="59"/>
  <c r="B180" i="59" s="1"/>
  <c r="S181" i="58"/>
  <c r="W180" i="58"/>
  <c r="R181" i="58"/>
  <c r="V180" i="58"/>
  <c r="B180" i="58" s="1"/>
  <c r="Q181" i="58"/>
  <c r="U180" i="58"/>
  <c r="U181" i="57"/>
  <c r="Q182" i="57"/>
  <c r="S180" i="57"/>
  <c r="W179" i="57"/>
  <c r="R180" i="57"/>
  <c r="V179" i="57"/>
  <c r="B179" i="57" s="1"/>
  <c r="U179" i="56"/>
  <c r="Q180" i="56"/>
  <c r="R182" i="56"/>
  <c r="V181" i="56"/>
  <c r="B181" i="56" s="1"/>
  <c r="W180" i="56"/>
  <c r="S181" i="56"/>
  <c r="Q184" i="53"/>
  <c r="U183" i="53"/>
  <c r="R180" i="53"/>
  <c r="V179" i="53"/>
  <c r="B179" i="53" s="1"/>
  <c r="W180" i="53"/>
  <c r="S181" i="53"/>
  <c r="R181" i="51"/>
  <c r="V180" i="51"/>
  <c r="B180" i="51" s="1"/>
  <c r="Q180" i="51"/>
  <c r="U179" i="51"/>
  <c r="S181" i="51"/>
  <c r="W180" i="51"/>
  <c r="Q180" i="49"/>
  <c r="U179" i="49"/>
  <c r="R180" i="49"/>
  <c r="V179" i="49"/>
  <c r="B179" i="49" s="1"/>
  <c r="W180" i="49"/>
  <c r="S181" i="49"/>
  <c r="Q190" i="73" l="1"/>
  <c r="U189" i="73"/>
  <c r="S190" i="73"/>
  <c r="W189" i="73"/>
  <c r="R208" i="73"/>
  <c r="V207" i="73"/>
  <c r="B207" i="73" s="1"/>
  <c r="R182" i="59"/>
  <c r="V181" i="59"/>
  <c r="B181" i="59" s="1"/>
  <c r="Q181" i="59"/>
  <c r="U180" i="59"/>
  <c r="S181" i="59"/>
  <c r="W180" i="59"/>
  <c r="U181" i="58"/>
  <c r="Q182" i="58"/>
  <c r="R182" i="58"/>
  <c r="V181" i="58"/>
  <c r="B181" i="58" s="1"/>
  <c r="S182" i="58"/>
  <c r="W181" i="58"/>
  <c r="Q183" i="57"/>
  <c r="U182" i="57"/>
  <c r="R181" i="57"/>
  <c r="V180" i="57"/>
  <c r="B180" i="57" s="1"/>
  <c r="S181" i="57"/>
  <c r="W180" i="57"/>
  <c r="W181" i="56"/>
  <c r="S182" i="56"/>
  <c r="V182" i="56"/>
  <c r="B182" i="56" s="1"/>
  <c r="R183" i="56"/>
  <c r="Q181" i="56"/>
  <c r="U180" i="56"/>
  <c r="S182" i="53"/>
  <c r="W181" i="53"/>
  <c r="V180" i="53"/>
  <c r="B180" i="53" s="1"/>
  <c r="R181" i="53"/>
  <c r="Q185" i="53"/>
  <c r="U184" i="53"/>
  <c r="S182" i="51"/>
  <c r="W181" i="51"/>
  <c r="U180" i="51"/>
  <c r="Q181" i="51"/>
  <c r="R182" i="51"/>
  <c r="V181" i="51"/>
  <c r="B181" i="51" s="1"/>
  <c r="S182" i="49"/>
  <c r="W181" i="49"/>
  <c r="R181" i="49"/>
  <c r="V180" i="49"/>
  <c r="B180" i="49" s="1"/>
  <c r="U180" i="49"/>
  <c r="Q181" i="49"/>
  <c r="V208" i="73" l="1"/>
  <c r="B208" i="73" s="1"/>
  <c r="R209" i="73"/>
  <c r="S191" i="73"/>
  <c r="W190" i="73"/>
  <c r="Q191" i="73"/>
  <c r="U190" i="73"/>
  <c r="Q182" i="59"/>
  <c r="U181" i="59"/>
  <c r="W181" i="59"/>
  <c r="S182" i="59"/>
  <c r="V182" i="59"/>
  <c r="B182" i="59" s="1"/>
  <c r="R183" i="59"/>
  <c r="S183" i="58"/>
  <c r="W182" i="58"/>
  <c r="R183" i="58"/>
  <c r="V182" i="58"/>
  <c r="B182" i="58" s="1"/>
  <c r="Q183" i="58"/>
  <c r="U182" i="58"/>
  <c r="V181" i="57"/>
  <c r="B181" i="57" s="1"/>
  <c r="R182" i="57"/>
  <c r="S182" i="57"/>
  <c r="W181" i="57"/>
  <c r="Q184" i="57"/>
  <c r="U183" i="57"/>
  <c r="R184" i="56"/>
  <c r="V183" i="56"/>
  <c r="B183" i="56" s="1"/>
  <c r="U181" i="56"/>
  <c r="Q182" i="56"/>
  <c r="W182" i="56"/>
  <c r="S183" i="56"/>
  <c r="Q186" i="53"/>
  <c r="U185" i="53"/>
  <c r="V181" i="53"/>
  <c r="B181" i="53" s="1"/>
  <c r="R182" i="53"/>
  <c r="S183" i="53"/>
  <c r="W182" i="53"/>
  <c r="Q182" i="51"/>
  <c r="U181" i="51"/>
  <c r="V182" i="51"/>
  <c r="B182" i="51" s="1"/>
  <c r="R183" i="51"/>
  <c r="S183" i="51"/>
  <c r="W182" i="51"/>
  <c r="Q182" i="49"/>
  <c r="U181" i="49"/>
  <c r="R182" i="49"/>
  <c r="V181" i="49"/>
  <c r="B181" i="49" s="1"/>
  <c r="W182" i="49"/>
  <c r="S183" i="49"/>
  <c r="Q192" i="73" l="1"/>
  <c r="U191" i="73"/>
  <c r="S192" i="73"/>
  <c r="W191" i="73"/>
  <c r="V209" i="73"/>
  <c r="B209" i="73" s="1"/>
  <c r="R210" i="73"/>
  <c r="R184" i="59"/>
  <c r="V183" i="59"/>
  <c r="B183" i="59" s="1"/>
  <c r="S183" i="59"/>
  <c r="W182" i="59"/>
  <c r="Q183" i="59"/>
  <c r="U182" i="59"/>
  <c r="Q184" i="58"/>
  <c r="U183" i="58"/>
  <c r="V183" i="58"/>
  <c r="B183" i="58" s="1"/>
  <c r="R184" i="58"/>
  <c r="S184" i="58"/>
  <c r="W183" i="58"/>
  <c r="U184" i="57"/>
  <c r="Q185" i="57"/>
  <c r="S183" i="57"/>
  <c r="W182" i="57"/>
  <c r="R183" i="57"/>
  <c r="V182" i="57"/>
  <c r="B182" i="57" s="1"/>
  <c r="W183" i="56"/>
  <c r="S184" i="56"/>
  <c r="Q183" i="56"/>
  <c r="U182" i="56"/>
  <c r="V184" i="56"/>
  <c r="B184" i="56" s="1"/>
  <c r="R185" i="56"/>
  <c r="R183" i="53"/>
  <c r="V182" i="53"/>
  <c r="B182" i="53" s="1"/>
  <c r="S184" i="53"/>
  <c r="W183" i="53"/>
  <c r="Q187" i="53"/>
  <c r="U186" i="53"/>
  <c r="S184" i="51"/>
  <c r="W183" i="51"/>
  <c r="R184" i="51"/>
  <c r="V183" i="51"/>
  <c r="B183" i="51" s="1"/>
  <c r="U182" i="51"/>
  <c r="Q183" i="51"/>
  <c r="S184" i="49"/>
  <c r="W183" i="49"/>
  <c r="R183" i="49"/>
  <c r="V182" i="49"/>
  <c r="B182" i="49" s="1"/>
  <c r="U182" i="49"/>
  <c r="Q183" i="49"/>
  <c r="W192" i="73" l="1"/>
  <c r="S193" i="73"/>
  <c r="R211" i="73"/>
  <c r="V210" i="73"/>
  <c r="B210" i="73" s="1"/>
  <c r="Q193" i="73"/>
  <c r="U192" i="73"/>
  <c r="U183" i="59"/>
  <c r="Q184" i="59"/>
  <c r="W183" i="59"/>
  <c r="S184" i="59"/>
  <c r="V184" i="59"/>
  <c r="B184" i="59" s="1"/>
  <c r="R185" i="59"/>
  <c r="W184" i="58"/>
  <c r="S185" i="58"/>
  <c r="V184" i="58"/>
  <c r="B184" i="58" s="1"/>
  <c r="R185" i="58"/>
  <c r="Q185" i="58"/>
  <c r="U184" i="58"/>
  <c r="S184" i="57"/>
  <c r="W183" i="57"/>
  <c r="U185" i="57"/>
  <c r="Q186" i="57"/>
  <c r="R184" i="57"/>
  <c r="V183" i="57"/>
  <c r="B183" i="57" s="1"/>
  <c r="V185" i="56"/>
  <c r="B185" i="56" s="1"/>
  <c r="R186" i="56"/>
  <c r="U183" i="56"/>
  <c r="Q184" i="56"/>
  <c r="S185" i="56"/>
  <c r="W184" i="56"/>
  <c r="Q188" i="53"/>
  <c r="U187" i="53"/>
  <c r="S185" i="53"/>
  <c r="W184" i="53"/>
  <c r="V183" i="53"/>
  <c r="B183" i="53" s="1"/>
  <c r="R184" i="53"/>
  <c r="Q184" i="51"/>
  <c r="U183" i="51"/>
  <c r="R185" i="51"/>
  <c r="V184" i="51"/>
  <c r="B184" i="51" s="1"/>
  <c r="S185" i="51"/>
  <c r="W184" i="51"/>
  <c r="Q184" i="49"/>
  <c r="U183" i="49"/>
  <c r="R184" i="49"/>
  <c r="V183" i="49"/>
  <c r="B183" i="49" s="1"/>
  <c r="W184" i="49"/>
  <c r="S185" i="49"/>
  <c r="Q194" i="73" l="1"/>
  <c r="U193" i="73"/>
  <c r="R212" i="73"/>
  <c r="V211" i="73"/>
  <c r="B211" i="73" s="1"/>
  <c r="W193" i="73"/>
  <c r="S194" i="73"/>
  <c r="R186" i="59"/>
  <c r="V185" i="59"/>
  <c r="B185" i="59" s="1"/>
  <c r="Q185" i="59"/>
  <c r="U184" i="59"/>
  <c r="S185" i="59"/>
  <c r="W184" i="59"/>
  <c r="U185" i="58"/>
  <c r="Q186" i="58"/>
  <c r="V185" i="58"/>
  <c r="B185" i="58" s="1"/>
  <c r="R186" i="58"/>
  <c r="S186" i="58"/>
  <c r="W185" i="58"/>
  <c r="Q187" i="57"/>
  <c r="U186" i="57"/>
  <c r="R185" i="57"/>
  <c r="V184" i="57"/>
  <c r="B184" i="57" s="1"/>
  <c r="S185" i="57"/>
  <c r="W184" i="57"/>
  <c r="S186" i="56"/>
  <c r="W185" i="56"/>
  <c r="Q185" i="56"/>
  <c r="U184" i="56"/>
  <c r="R187" i="56"/>
  <c r="V186" i="56"/>
  <c r="B186" i="56" s="1"/>
  <c r="R185" i="53"/>
  <c r="V184" i="53"/>
  <c r="B184" i="53" s="1"/>
  <c r="S186" i="53"/>
  <c r="W185" i="53"/>
  <c r="Q189" i="53"/>
  <c r="U188" i="53"/>
  <c r="V185" i="51"/>
  <c r="B185" i="51" s="1"/>
  <c r="R186" i="51"/>
  <c r="W185" i="51"/>
  <c r="S186" i="51"/>
  <c r="Q185" i="51"/>
  <c r="U184" i="51"/>
  <c r="W185" i="49"/>
  <c r="S186" i="49"/>
  <c r="R185" i="49"/>
  <c r="V184" i="49"/>
  <c r="B184" i="49" s="1"/>
  <c r="Q185" i="49"/>
  <c r="U184" i="49"/>
  <c r="S195" i="73" l="1"/>
  <c r="W194" i="73"/>
  <c r="R213" i="73"/>
  <c r="V212" i="73"/>
  <c r="B212" i="73" s="1"/>
  <c r="Q195" i="73"/>
  <c r="U194" i="73"/>
  <c r="U185" i="59"/>
  <c r="Q186" i="59"/>
  <c r="W185" i="59"/>
  <c r="S186" i="59"/>
  <c r="V186" i="59"/>
  <c r="B186" i="59" s="1"/>
  <c r="R187" i="59"/>
  <c r="W186" i="58"/>
  <c r="S187" i="58"/>
  <c r="V186" i="58"/>
  <c r="B186" i="58" s="1"/>
  <c r="R187" i="58"/>
  <c r="Q187" i="58"/>
  <c r="U186" i="58"/>
  <c r="S186" i="57"/>
  <c r="W185" i="57"/>
  <c r="V185" i="57"/>
  <c r="B185" i="57" s="1"/>
  <c r="R186" i="57"/>
  <c r="Q188" i="57"/>
  <c r="U187" i="57"/>
  <c r="V187" i="56"/>
  <c r="B187" i="56" s="1"/>
  <c r="R188" i="56"/>
  <c r="Q186" i="56"/>
  <c r="U185" i="56"/>
  <c r="S187" i="56"/>
  <c r="W186" i="56"/>
  <c r="Q190" i="53"/>
  <c r="U189" i="53"/>
  <c r="S187" i="53"/>
  <c r="W186" i="53"/>
  <c r="V185" i="53"/>
  <c r="B185" i="53" s="1"/>
  <c r="R186" i="53"/>
  <c r="S187" i="51"/>
  <c r="W186" i="51"/>
  <c r="Q186" i="51"/>
  <c r="U185" i="51"/>
  <c r="V186" i="51"/>
  <c r="B186" i="51" s="1"/>
  <c r="R187" i="51"/>
  <c r="S187" i="49"/>
  <c r="W186" i="49"/>
  <c r="Q186" i="49"/>
  <c r="U185" i="49"/>
  <c r="R186" i="49"/>
  <c r="V185" i="49"/>
  <c r="B185" i="49" s="1"/>
  <c r="V213" i="73" l="1"/>
  <c r="B213" i="73" s="1"/>
  <c r="R214" i="73"/>
  <c r="Q196" i="73"/>
  <c r="U195" i="73"/>
  <c r="W195" i="73"/>
  <c r="S196" i="73"/>
  <c r="R188" i="59"/>
  <c r="V187" i="59"/>
  <c r="B187" i="59" s="1"/>
  <c r="Q187" i="59"/>
  <c r="U186" i="59"/>
  <c r="S187" i="59"/>
  <c r="W186" i="59"/>
  <c r="Q188" i="58"/>
  <c r="U187" i="58"/>
  <c r="R188" i="58"/>
  <c r="V187" i="58"/>
  <c r="B187" i="58" s="1"/>
  <c r="S188" i="58"/>
  <c r="W187" i="58"/>
  <c r="U188" i="57"/>
  <c r="Q189" i="57"/>
  <c r="R187" i="57"/>
  <c r="V186" i="57"/>
  <c r="B186" i="57" s="1"/>
  <c r="S187" i="57"/>
  <c r="W186" i="57"/>
  <c r="W187" i="56"/>
  <c r="S188" i="56"/>
  <c r="U186" i="56"/>
  <c r="Q187" i="56"/>
  <c r="V188" i="56"/>
  <c r="B188" i="56" s="1"/>
  <c r="R189" i="56"/>
  <c r="R187" i="53"/>
  <c r="V186" i="53"/>
  <c r="B186" i="53" s="1"/>
  <c r="W187" i="53"/>
  <c r="S188" i="53"/>
  <c r="Q191" i="53"/>
  <c r="U190" i="53"/>
  <c r="V187" i="51"/>
  <c r="B187" i="51" s="1"/>
  <c r="R188" i="51"/>
  <c r="Q187" i="51"/>
  <c r="U186" i="51"/>
  <c r="W187" i="51"/>
  <c r="S188" i="51"/>
  <c r="V186" i="49"/>
  <c r="B186" i="49" s="1"/>
  <c r="R187" i="49"/>
  <c r="Q187" i="49"/>
  <c r="U186" i="49"/>
  <c r="W187" i="49"/>
  <c r="S188" i="49"/>
  <c r="Q197" i="73" l="1"/>
  <c r="U196" i="73"/>
  <c r="W196" i="73"/>
  <c r="S197" i="73"/>
  <c r="V214" i="73"/>
  <c r="B214" i="73" s="1"/>
  <c r="R215" i="73"/>
  <c r="S188" i="59"/>
  <c r="W187" i="59"/>
  <c r="U187" i="59"/>
  <c r="Q188" i="59"/>
  <c r="V188" i="59"/>
  <c r="B188" i="59" s="1"/>
  <c r="R189" i="59"/>
  <c r="W188" i="58"/>
  <c r="S189" i="58"/>
  <c r="V188" i="58"/>
  <c r="B188" i="58" s="1"/>
  <c r="R189" i="58"/>
  <c r="Q189" i="58"/>
  <c r="U188" i="58"/>
  <c r="R188" i="57"/>
  <c r="V187" i="57"/>
  <c r="B187" i="57" s="1"/>
  <c r="U189" i="57"/>
  <c r="Q190" i="57"/>
  <c r="S188" i="57"/>
  <c r="W187" i="57"/>
  <c r="Q188" i="56"/>
  <c r="U187" i="56"/>
  <c r="V189" i="56"/>
  <c r="B189" i="56" s="1"/>
  <c r="R190" i="56"/>
  <c r="S189" i="56"/>
  <c r="W188" i="56"/>
  <c r="S189" i="53"/>
  <c r="W188" i="53"/>
  <c r="Q192" i="53"/>
  <c r="U191" i="53"/>
  <c r="V187" i="53"/>
  <c r="B187" i="53" s="1"/>
  <c r="R188" i="53"/>
  <c r="S189" i="51"/>
  <c r="W188" i="51"/>
  <c r="Q188" i="51"/>
  <c r="U187" i="51"/>
  <c r="R189" i="51"/>
  <c r="V188" i="51"/>
  <c r="B188" i="51" s="1"/>
  <c r="S189" i="49"/>
  <c r="W188" i="49"/>
  <c r="Q188" i="49"/>
  <c r="U187" i="49"/>
  <c r="R188" i="49"/>
  <c r="V187" i="49"/>
  <c r="B187" i="49" s="1"/>
  <c r="R216" i="73" l="1"/>
  <c r="V215" i="73"/>
  <c r="B215" i="73" s="1"/>
  <c r="S198" i="73"/>
  <c r="W197" i="73"/>
  <c r="Q198" i="73"/>
  <c r="U197" i="73"/>
  <c r="R190" i="59"/>
  <c r="V189" i="59"/>
  <c r="B189" i="59" s="1"/>
  <c r="Q189" i="59"/>
  <c r="U188" i="59"/>
  <c r="S189" i="59"/>
  <c r="W188" i="59"/>
  <c r="Q190" i="58"/>
  <c r="U189" i="58"/>
  <c r="R190" i="58"/>
  <c r="V189" i="58"/>
  <c r="B189" i="58" s="1"/>
  <c r="S190" i="58"/>
  <c r="W189" i="58"/>
  <c r="S189" i="57"/>
  <c r="W188" i="57"/>
  <c r="Q191" i="57"/>
  <c r="U190" i="57"/>
  <c r="R189" i="57"/>
  <c r="V188" i="57"/>
  <c r="B188" i="57" s="1"/>
  <c r="S190" i="56"/>
  <c r="W189" i="56"/>
  <c r="V190" i="56"/>
  <c r="B190" i="56" s="1"/>
  <c r="R191" i="56"/>
  <c r="Q189" i="56"/>
  <c r="U188" i="56"/>
  <c r="R189" i="53"/>
  <c r="V188" i="53"/>
  <c r="B188" i="53" s="1"/>
  <c r="Q193" i="53"/>
  <c r="U192" i="53"/>
  <c r="W189" i="53"/>
  <c r="S190" i="53"/>
  <c r="Q189" i="51"/>
  <c r="U188" i="51"/>
  <c r="V189" i="51"/>
  <c r="B189" i="51" s="1"/>
  <c r="R190" i="51"/>
  <c r="S190" i="51"/>
  <c r="W189" i="51"/>
  <c r="V188" i="49"/>
  <c r="B188" i="49" s="1"/>
  <c r="R189" i="49"/>
  <c r="Q189" i="49"/>
  <c r="U188" i="49"/>
  <c r="W189" i="49"/>
  <c r="S190" i="49"/>
  <c r="Q199" i="73" l="1"/>
  <c r="U198" i="73"/>
  <c r="S199" i="73"/>
  <c r="W198" i="73"/>
  <c r="V216" i="73"/>
  <c r="B216" i="73" s="1"/>
  <c r="R217" i="73"/>
  <c r="W189" i="59"/>
  <c r="S190" i="59"/>
  <c r="U189" i="59"/>
  <c r="Q190" i="59"/>
  <c r="V190" i="59"/>
  <c r="B190" i="59" s="1"/>
  <c r="R191" i="59"/>
  <c r="S191" i="58"/>
  <c r="W190" i="58"/>
  <c r="V190" i="58"/>
  <c r="B190" i="58" s="1"/>
  <c r="R191" i="58"/>
  <c r="Q191" i="58"/>
  <c r="U190" i="58"/>
  <c r="Q192" i="57"/>
  <c r="U191" i="57"/>
  <c r="V189" i="57"/>
  <c r="B189" i="57" s="1"/>
  <c r="R190" i="57"/>
  <c r="S190" i="57"/>
  <c r="W189" i="57"/>
  <c r="Q190" i="56"/>
  <c r="U189" i="56"/>
  <c r="V191" i="56"/>
  <c r="B191" i="56" s="1"/>
  <c r="R192" i="56"/>
  <c r="S191" i="56"/>
  <c r="W190" i="56"/>
  <c r="S191" i="53"/>
  <c r="W190" i="53"/>
  <c r="Q194" i="53"/>
  <c r="U193" i="53"/>
  <c r="V189" i="53"/>
  <c r="B189" i="53" s="1"/>
  <c r="R190" i="53"/>
  <c r="R191" i="51"/>
  <c r="V190" i="51"/>
  <c r="B190" i="51" s="1"/>
  <c r="S191" i="51"/>
  <c r="W190" i="51"/>
  <c r="Q190" i="51"/>
  <c r="U189" i="51"/>
  <c r="W190" i="49"/>
  <c r="S191" i="49"/>
  <c r="U189" i="49"/>
  <c r="Q190" i="49"/>
  <c r="R190" i="49"/>
  <c r="V189" i="49"/>
  <c r="B189" i="49" s="1"/>
  <c r="V217" i="73" l="1"/>
  <c r="B217" i="73" s="1"/>
  <c r="R218" i="73"/>
  <c r="S200" i="73"/>
  <c r="W199" i="73"/>
  <c r="Q200" i="73"/>
  <c r="U199" i="73"/>
  <c r="R192" i="59"/>
  <c r="V191" i="59"/>
  <c r="B191" i="59" s="1"/>
  <c r="Q191" i="59"/>
  <c r="U190" i="59"/>
  <c r="W190" i="59"/>
  <c r="S191" i="59"/>
  <c r="Q192" i="58"/>
  <c r="U191" i="58"/>
  <c r="R192" i="58"/>
  <c r="V191" i="58"/>
  <c r="B191" i="58" s="1"/>
  <c r="S192" i="58"/>
  <c r="W191" i="58"/>
  <c r="R191" i="57"/>
  <c r="V190" i="57"/>
  <c r="B190" i="57" s="1"/>
  <c r="S191" i="57"/>
  <c r="W190" i="57"/>
  <c r="U192" i="57"/>
  <c r="Q193" i="57"/>
  <c r="S192" i="56"/>
  <c r="W191" i="56"/>
  <c r="R193" i="56"/>
  <c r="V192" i="56"/>
  <c r="B192" i="56" s="1"/>
  <c r="Q191" i="56"/>
  <c r="U190" i="56"/>
  <c r="R191" i="53"/>
  <c r="V190" i="53"/>
  <c r="B190" i="53" s="1"/>
  <c r="Q195" i="53"/>
  <c r="U194" i="53"/>
  <c r="S192" i="53"/>
  <c r="W191" i="53"/>
  <c r="Q191" i="51"/>
  <c r="U190" i="51"/>
  <c r="S192" i="51"/>
  <c r="W191" i="51"/>
  <c r="V191" i="51"/>
  <c r="B191" i="51" s="1"/>
  <c r="R192" i="51"/>
  <c r="V190" i="49"/>
  <c r="B190" i="49" s="1"/>
  <c r="R191" i="49"/>
  <c r="S192" i="49"/>
  <c r="W191" i="49"/>
  <c r="Q191" i="49"/>
  <c r="U190" i="49"/>
  <c r="Q201" i="73" l="1"/>
  <c r="U200" i="73"/>
  <c r="W200" i="73"/>
  <c r="S201" i="73"/>
  <c r="R219" i="73"/>
  <c r="V218" i="73"/>
  <c r="B218" i="73" s="1"/>
  <c r="W191" i="59"/>
  <c r="S192" i="59"/>
  <c r="U191" i="59"/>
  <c r="Q192" i="59"/>
  <c r="V192" i="59"/>
  <c r="B192" i="59" s="1"/>
  <c r="R193" i="59"/>
  <c r="S193" i="58"/>
  <c r="W192" i="58"/>
  <c r="V192" i="58"/>
  <c r="B192" i="58" s="1"/>
  <c r="R193" i="58"/>
  <c r="Q193" i="58"/>
  <c r="U192" i="58"/>
  <c r="U193" i="57"/>
  <c r="Q194" i="57"/>
  <c r="S192" i="57"/>
  <c r="W191" i="57"/>
  <c r="R192" i="57"/>
  <c r="V191" i="57"/>
  <c r="B191" i="57" s="1"/>
  <c r="Q192" i="56"/>
  <c r="U191" i="56"/>
  <c r="V193" i="56"/>
  <c r="B193" i="56" s="1"/>
  <c r="R194" i="56"/>
  <c r="S193" i="56"/>
  <c r="W192" i="56"/>
  <c r="S193" i="53"/>
  <c r="W192" i="53"/>
  <c r="Q196" i="53"/>
  <c r="U195" i="53"/>
  <c r="V191" i="53"/>
  <c r="B191" i="53" s="1"/>
  <c r="R192" i="53"/>
  <c r="S193" i="51"/>
  <c r="W192" i="51"/>
  <c r="R193" i="51"/>
  <c r="V192" i="51"/>
  <c r="B192" i="51" s="1"/>
  <c r="Q192" i="51"/>
  <c r="U191" i="51"/>
  <c r="U191" i="49"/>
  <c r="Q192" i="49"/>
  <c r="S193" i="49"/>
  <c r="W192" i="49"/>
  <c r="R192" i="49"/>
  <c r="V191" i="49"/>
  <c r="B191" i="49" s="1"/>
  <c r="W201" i="73" l="1"/>
  <c r="S202" i="73"/>
  <c r="R220" i="73"/>
  <c r="V219" i="73"/>
  <c r="B219" i="73" s="1"/>
  <c r="Q202" i="73"/>
  <c r="U201" i="73"/>
  <c r="R194" i="59"/>
  <c r="V193" i="59"/>
  <c r="B193" i="59" s="1"/>
  <c r="Q193" i="59"/>
  <c r="U192" i="59"/>
  <c r="W192" i="59"/>
  <c r="S193" i="59"/>
  <c r="Q194" i="58"/>
  <c r="U193" i="58"/>
  <c r="R194" i="58"/>
  <c r="V193" i="58"/>
  <c r="B193" i="58" s="1"/>
  <c r="S194" i="58"/>
  <c r="W193" i="58"/>
  <c r="R193" i="57"/>
  <c r="V192" i="57"/>
  <c r="B192" i="57" s="1"/>
  <c r="S193" i="57"/>
  <c r="W192" i="57"/>
  <c r="Q195" i="57"/>
  <c r="U194" i="57"/>
  <c r="V194" i="56"/>
  <c r="B194" i="56" s="1"/>
  <c r="R195" i="56"/>
  <c r="W193" i="56"/>
  <c r="S194" i="56"/>
  <c r="U192" i="56"/>
  <c r="Q193" i="56"/>
  <c r="R193" i="53"/>
  <c r="V192" i="53"/>
  <c r="B192" i="53" s="1"/>
  <c r="Q197" i="53"/>
  <c r="U196" i="53"/>
  <c r="W193" i="53"/>
  <c r="S194" i="53"/>
  <c r="V193" i="51"/>
  <c r="B193" i="51" s="1"/>
  <c r="R194" i="51"/>
  <c r="U192" i="51"/>
  <c r="Q193" i="51"/>
  <c r="W193" i="51"/>
  <c r="S194" i="51"/>
  <c r="V192" i="49"/>
  <c r="B192" i="49" s="1"/>
  <c r="R193" i="49"/>
  <c r="S194" i="49"/>
  <c r="W193" i="49"/>
  <c r="Q193" i="49"/>
  <c r="U192" i="49"/>
  <c r="R221" i="73" l="1"/>
  <c r="V221" i="73" s="1"/>
  <c r="V220" i="73"/>
  <c r="Q203" i="73"/>
  <c r="U202" i="73"/>
  <c r="S203" i="73"/>
  <c r="W202" i="73"/>
  <c r="C14" i="73"/>
  <c r="E13" i="73"/>
  <c r="D14" i="73"/>
  <c r="N14" i="73" s="1"/>
  <c r="Y15" i="73"/>
  <c r="D13" i="73"/>
  <c r="N13" i="73" s="1"/>
  <c r="E14" i="73"/>
  <c r="Y14" i="73"/>
  <c r="Y11" i="73"/>
  <c r="C15" i="73"/>
  <c r="D12" i="73"/>
  <c r="N12" i="73" s="1"/>
  <c r="Y13" i="73"/>
  <c r="E15" i="73"/>
  <c r="C13" i="73"/>
  <c r="D11" i="73"/>
  <c r="Y12" i="73"/>
  <c r="C11" i="73"/>
  <c r="C12" i="73"/>
  <c r="E11" i="73"/>
  <c r="E12" i="73"/>
  <c r="D15" i="73"/>
  <c r="N15" i="73" s="1"/>
  <c r="U193" i="59"/>
  <c r="Q194" i="59"/>
  <c r="W193" i="59"/>
  <c r="S194" i="59"/>
  <c r="V194" i="59"/>
  <c r="B194" i="59" s="1"/>
  <c r="R195" i="59"/>
  <c r="S195" i="58"/>
  <c r="W194" i="58"/>
  <c r="V194" i="58"/>
  <c r="B194" i="58" s="1"/>
  <c r="R195" i="58"/>
  <c r="Q195" i="58"/>
  <c r="U194" i="58"/>
  <c r="Q196" i="57"/>
  <c r="U195" i="57"/>
  <c r="S194" i="57"/>
  <c r="W193" i="57"/>
  <c r="V193" i="57"/>
  <c r="B193" i="57" s="1"/>
  <c r="R194" i="57"/>
  <c r="Q194" i="56"/>
  <c r="U193" i="56"/>
  <c r="S195" i="56"/>
  <c r="W194" i="56"/>
  <c r="V195" i="56"/>
  <c r="B195" i="56" s="1"/>
  <c r="R196" i="56"/>
  <c r="S195" i="53"/>
  <c r="W194" i="53"/>
  <c r="Q198" i="53"/>
  <c r="U197" i="53"/>
  <c r="V193" i="53"/>
  <c r="B193" i="53" s="1"/>
  <c r="R194" i="53"/>
  <c r="S195" i="51"/>
  <c r="W194" i="51"/>
  <c r="Q194" i="51"/>
  <c r="U193" i="51"/>
  <c r="V194" i="51"/>
  <c r="B194" i="51" s="1"/>
  <c r="R195" i="51"/>
  <c r="U193" i="49"/>
  <c r="Q194" i="49"/>
  <c r="W194" i="49"/>
  <c r="S195" i="49"/>
  <c r="R194" i="49"/>
  <c r="V193" i="49"/>
  <c r="B193" i="49" s="1"/>
  <c r="O11" i="73" l="1"/>
  <c r="S11" i="73"/>
  <c r="I11" i="73"/>
  <c r="G11" i="73"/>
  <c r="H11" i="73" s="1"/>
  <c r="O13" i="73"/>
  <c r="G13" i="73"/>
  <c r="H13" i="73" s="1"/>
  <c r="I13" i="73"/>
  <c r="J12" i="73"/>
  <c r="AA12" i="73" s="1"/>
  <c r="AB12" i="73" s="1"/>
  <c r="M12" i="73"/>
  <c r="K12" i="73"/>
  <c r="M15" i="73"/>
  <c r="J15" i="73"/>
  <c r="K15" i="73"/>
  <c r="M14" i="73"/>
  <c r="J14" i="73"/>
  <c r="AA14" i="73" s="1"/>
  <c r="AB14" i="73" s="1"/>
  <c r="AC14" i="73" s="1"/>
  <c r="K14" i="73"/>
  <c r="M11" i="73"/>
  <c r="K11" i="73"/>
  <c r="J11" i="73"/>
  <c r="Q11" i="73"/>
  <c r="Y16" i="73"/>
  <c r="Z13" i="73" s="1"/>
  <c r="AA11" i="73"/>
  <c r="AB11" i="73" s="1"/>
  <c r="AC11" i="73" s="1"/>
  <c r="W203" i="73"/>
  <c r="S204" i="73"/>
  <c r="N11" i="73"/>
  <c r="R11" i="73"/>
  <c r="G14" i="73"/>
  <c r="H14" i="73" s="1"/>
  <c r="O14" i="73"/>
  <c r="I14" i="73"/>
  <c r="K13" i="73"/>
  <c r="J13" i="73"/>
  <c r="AA13" i="73" s="1"/>
  <c r="AB13" i="73" s="1"/>
  <c r="AC13" i="73" s="1"/>
  <c r="M13" i="73"/>
  <c r="Q204" i="73"/>
  <c r="U203" i="73"/>
  <c r="O15" i="73"/>
  <c r="I15" i="73"/>
  <c r="G15" i="73"/>
  <c r="H15" i="73" s="1"/>
  <c r="AA15" i="73"/>
  <c r="AB15" i="73" s="1"/>
  <c r="AC15" i="73" s="1"/>
  <c r="G12" i="73"/>
  <c r="H12" i="73" s="1"/>
  <c r="O12" i="73"/>
  <c r="I12" i="73"/>
  <c r="Q195" i="59"/>
  <c r="U194" i="59"/>
  <c r="R196" i="59"/>
  <c r="V195" i="59"/>
  <c r="B195" i="59" s="1"/>
  <c r="S195" i="59"/>
  <c r="W194" i="59"/>
  <c r="Q196" i="58"/>
  <c r="U195" i="58"/>
  <c r="R196" i="58"/>
  <c r="V195" i="58"/>
  <c r="B195" i="58" s="1"/>
  <c r="S196" i="58"/>
  <c r="W195" i="58"/>
  <c r="R195" i="57"/>
  <c r="V194" i="57"/>
  <c r="B194" i="57" s="1"/>
  <c r="S195" i="57"/>
  <c r="W194" i="57"/>
  <c r="U196" i="57"/>
  <c r="Q197" i="57"/>
  <c r="R197" i="56"/>
  <c r="V196" i="56"/>
  <c r="B196" i="56" s="1"/>
  <c r="S196" i="56"/>
  <c r="W195" i="56"/>
  <c r="U194" i="56"/>
  <c r="Q195" i="56"/>
  <c r="Q199" i="53"/>
  <c r="U198" i="53"/>
  <c r="R195" i="53"/>
  <c r="V194" i="53"/>
  <c r="B194" i="53" s="1"/>
  <c r="S196" i="53"/>
  <c r="W195" i="53"/>
  <c r="U194" i="51"/>
  <c r="Q195" i="51"/>
  <c r="V195" i="51"/>
  <c r="B195" i="51" s="1"/>
  <c r="R196" i="51"/>
  <c r="W195" i="51"/>
  <c r="S196" i="51"/>
  <c r="V194" i="49"/>
  <c r="B194" i="49" s="1"/>
  <c r="R195" i="49"/>
  <c r="Q195" i="49"/>
  <c r="U194" i="49"/>
  <c r="S196" i="49"/>
  <c r="W195" i="49"/>
  <c r="AC12" i="73" l="1"/>
  <c r="R12" i="73"/>
  <c r="V11" i="73"/>
  <c r="Q205" i="73"/>
  <c r="U204" i="73"/>
  <c r="W204" i="73"/>
  <c r="S205" i="73"/>
  <c r="Z11" i="73"/>
  <c r="Z15" i="73"/>
  <c r="Q12" i="73"/>
  <c r="U11" i="73"/>
  <c r="Z14" i="73"/>
  <c r="J16" i="73"/>
  <c r="AA16" i="73" s="1"/>
  <c r="AB16" i="73" s="1"/>
  <c r="AC16" i="73" s="1"/>
  <c r="W11" i="73"/>
  <c r="S12" i="73"/>
  <c r="Z12" i="73"/>
  <c r="W195" i="59"/>
  <c r="S196" i="59"/>
  <c r="V196" i="59"/>
  <c r="B196" i="59" s="1"/>
  <c r="R197" i="59"/>
  <c r="U195" i="59"/>
  <c r="Q196" i="59"/>
  <c r="V196" i="58"/>
  <c r="B196" i="58" s="1"/>
  <c r="R197" i="58"/>
  <c r="S197" i="58"/>
  <c r="W196" i="58"/>
  <c r="Q197" i="58"/>
  <c r="U196" i="58"/>
  <c r="Q198" i="57"/>
  <c r="U197" i="57"/>
  <c r="S196" i="57"/>
  <c r="W195" i="57"/>
  <c r="R196" i="57"/>
  <c r="V195" i="57"/>
  <c r="B195" i="57" s="1"/>
  <c r="Q196" i="56"/>
  <c r="U195" i="56"/>
  <c r="S197" i="56"/>
  <c r="W196" i="56"/>
  <c r="V197" i="56"/>
  <c r="B197" i="56" s="1"/>
  <c r="R198" i="56"/>
  <c r="S197" i="53"/>
  <c r="W196" i="53"/>
  <c r="V195" i="53"/>
  <c r="B195" i="53" s="1"/>
  <c r="R196" i="53"/>
  <c r="Q200" i="53"/>
  <c r="U199" i="53"/>
  <c r="S197" i="51"/>
  <c r="W196" i="51"/>
  <c r="R197" i="51"/>
  <c r="V196" i="51"/>
  <c r="B196" i="51" s="1"/>
  <c r="Q196" i="51"/>
  <c r="U195" i="51"/>
  <c r="S197" i="49"/>
  <c r="W196" i="49"/>
  <c r="Q196" i="49"/>
  <c r="U195" i="49"/>
  <c r="R196" i="49"/>
  <c r="V195" i="49"/>
  <c r="B195" i="49" s="1"/>
  <c r="Z16" i="73" l="1"/>
  <c r="S206" i="73"/>
  <c r="W205" i="73"/>
  <c r="W12" i="73"/>
  <c r="S13" i="73"/>
  <c r="Q206" i="73"/>
  <c r="U205" i="73"/>
  <c r="U12" i="73"/>
  <c r="Q13" i="73"/>
  <c r="R13" i="73"/>
  <c r="V12" i="73"/>
  <c r="W196" i="59"/>
  <c r="S197" i="59"/>
  <c r="Q197" i="59"/>
  <c r="U196" i="59"/>
  <c r="R198" i="59"/>
  <c r="V197" i="59"/>
  <c r="B197" i="59" s="1"/>
  <c r="S198" i="58"/>
  <c r="W197" i="58"/>
  <c r="Q198" i="58"/>
  <c r="U197" i="58"/>
  <c r="R198" i="58"/>
  <c r="V197" i="58"/>
  <c r="B197" i="58" s="1"/>
  <c r="R197" i="57"/>
  <c r="V196" i="57"/>
  <c r="B196" i="57" s="1"/>
  <c r="S197" i="57"/>
  <c r="W196" i="57"/>
  <c r="U198" i="57"/>
  <c r="Q199" i="57"/>
  <c r="R199" i="56"/>
  <c r="V198" i="56"/>
  <c r="B198" i="56" s="1"/>
  <c r="S198" i="56"/>
  <c r="W197" i="56"/>
  <c r="Q197" i="56"/>
  <c r="U196" i="56"/>
  <c r="R197" i="53"/>
  <c r="V196" i="53"/>
  <c r="B196" i="53" s="1"/>
  <c r="Q201" i="53"/>
  <c r="U200" i="53"/>
  <c r="S198" i="53"/>
  <c r="W197" i="53"/>
  <c r="U196" i="51"/>
  <c r="Q197" i="51"/>
  <c r="V197" i="51"/>
  <c r="B197" i="51" s="1"/>
  <c r="R198" i="51"/>
  <c r="W197" i="51"/>
  <c r="S198" i="51"/>
  <c r="V196" i="49"/>
  <c r="B196" i="49" s="1"/>
  <c r="R197" i="49"/>
  <c r="Q197" i="49"/>
  <c r="U196" i="49"/>
  <c r="S198" i="49"/>
  <c r="W197" i="49"/>
  <c r="Q207" i="73" l="1"/>
  <c r="U206" i="73"/>
  <c r="Q14" i="73"/>
  <c r="U13" i="73"/>
  <c r="S14" i="73"/>
  <c r="W13" i="73"/>
  <c r="R14" i="73"/>
  <c r="V13" i="73"/>
  <c r="S207" i="73"/>
  <c r="W206" i="73"/>
  <c r="U197" i="59"/>
  <c r="Q198" i="59"/>
  <c r="V198" i="59"/>
  <c r="B198" i="59" s="1"/>
  <c r="R199" i="59"/>
  <c r="W197" i="59"/>
  <c r="S198" i="59"/>
  <c r="V198" i="58"/>
  <c r="B198" i="58" s="1"/>
  <c r="R199" i="58"/>
  <c r="Q199" i="58"/>
  <c r="U198" i="58"/>
  <c r="S199" i="58"/>
  <c r="W198" i="58"/>
  <c r="S198" i="57"/>
  <c r="W197" i="57"/>
  <c r="U199" i="57"/>
  <c r="Q200" i="57"/>
  <c r="V197" i="57"/>
  <c r="B197" i="57" s="1"/>
  <c r="R198" i="57"/>
  <c r="Q198" i="56"/>
  <c r="U197" i="56"/>
  <c r="S199" i="56"/>
  <c r="W198" i="56"/>
  <c r="R200" i="56"/>
  <c r="V199" i="56"/>
  <c r="B199" i="56" s="1"/>
  <c r="S199" i="53"/>
  <c r="W198" i="53"/>
  <c r="Q202" i="53"/>
  <c r="U201" i="53"/>
  <c r="V197" i="53"/>
  <c r="B197" i="53" s="1"/>
  <c r="R198" i="53"/>
  <c r="Q198" i="51"/>
  <c r="U197" i="51"/>
  <c r="S199" i="51"/>
  <c r="W198" i="51"/>
  <c r="V198" i="51"/>
  <c r="B198" i="51" s="1"/>
  <c r="R199" i="51"/>
  <c r="S199" i="49"/>
  <c r="W198" i="49"/>
  <c r="U197" i="49"/>
  <c r="Q198" i="49"/>
  <c r="R198" i="49"/>
  <c r="V197" i="49"/>
  <c r="B197" i="49" s="1"/>
  <c r="V14" i="73" l="1"/>
  <c r="R15" i="73"/>
  <c r="V15" i="73" s="1"/>
  <c r="Q15" i="73"/>
  <c r="U15" i="73" s="1"/>
  <c r="U14" i="73"/>
  <c r="W14" i="73"/>
  <c r="S15" i="73"/>
  <c r="W15" i="73" s="1"/>
  <c r="S208" i="73"/>
  <c r="W207" i="73"/>
  <c r="Q208" i="73"/>
  <c r="U207" i="73"/>
  <c r="Q199" i="59"/>
  <c r="U198" i="59"/>
  <c r="S199" i="59"/>
  <c r="W198" i="59"/>
  <c r="R200" i="59"/>
  <c r="V199" i="59"/>
  <c r="B199" i="59" s="1"/>
  <c r="Q200" i="58"/>
  <c r="U199" i="58"/>
  <c r="S200" i="58"/>
  <c r="W199" i="58"/>
  <c r="R200" i="58"/>
  <c r="V199" i="58"/>
  <c r="B199" i="58" s="1"/>
  <c r="R199" i="57"/>
  <c r="V198" i="57"/>
  <c r="B198" i="57" s="1"/>
  <c r="U200" i="57"/>
  <c r="Q201" i="57"/>
  <c r="S199" i="57"/>
  <c r="W198" i="57"/>
  <c r="R201" i="56"/>
  <c r="V200" i="56"/>
  <c r="B200" i="56" s="1"/>
  <c r="W199" i="56"/>
  <c r="S200" i="56"/>
  <c r="U198" i="56"/>
  <c r="Q199" i="56"/>
  <c r="Q203" i="53"/>
  <c r="U202" i="53"/>
  <c r="R199" i="53"/>
  <c r="V198" i="53"/>
  <c r="B198" i="53" s="1"/>
  <c r="S200" i="53"/>
  <c r="W199" i="53"/>
  <c r="V199" i="51"/>
  <c r="B199" i="51" s="1"/>
  <c r="R200" i="51"/>
  <c r="S200" i="51"/>
  <c r="W199" i="51"/>
  <c r="Q199" i="51"/>
  <c r="U198" i="51"/>
  <c r="V198" i="49"/>
  <c r="B198" i="49" s="1"/>
  <c r="R199" i="49"/>
  <c r="Q199" i="49"/>
  <c r="U198" i="49"/>
  <c r="S200" i="49"/>
  <c r="W199" i="49"/>
  <c r="W208" i="73" l="1"/>
  <c r="S209" i="73"/>
  <c r="Q209" i="73"/>
  <c r="U208" i="73"/>
  <c r="V200" i="59"/>
  <c r="B200" i="59" s="1"/>
  <c r="R201" i="59"/>
  <c r="W199" i="59"/>
  <c r="S200" i="59"/>
  <c r="U199" i="59"/>
  <c r="Q200" i="59"/>
  <c r="V200" i="58"/>
  <c r="B200" i="58" s="1"/>
  <c r="R201" i="58"/>
  <c r="S201" i="58"/>
  <c r="W200" i="58"/>
  <c r="Q201" i="58"/>
  <c r="U200" i="58"/>
  <c r="S200" i="57"/>
  <c r="W199" i="57"/>
  <c r="U201" i="57"/>
  <c r="Q202" i="57"/>
  <c r="V199" i="57"/>
  <c r="B199" i="57" s="1"/>
  <c r="R200" i="57"/>
  <c r="Q200" i="56"/>
  <c r="U199" i="56"/>
  <c r="S201" i="56"/>
  <c r="W200" i="56"/>
  <c r="R202" i="56"/>
  <c r="V201" i="56"/>
  <c r="B201" i="56" s="1"/>
  <c r="V199" i="53"/>
  <c r="B199" i="53" s="1"/>
  <c r="R200" i="53"/>
  <c r="S201" i="53"/>
  <c r="W200" i="53"/>
  <c r="Q204" i="53"/>
  <c r="U203" i="53"/>
  <c r="S201" i="51"/>
  <c r="W200" i="51"/>
  <c r="V200" i="51"/>
  <c r="B200" i="51" s="1"/>
  <c r="R201" i="51"/>
  <c r="Q200" i="51"/>
  <c r="U199" i="51"/>
  <c r="U199" i="49"/>
  <c r="Q200" i="49"/>
  <c r="R200" i="49"/>
  <c r="V199" i="49"/>
  <c r="B199" i="49" s="1"/>
  <c r="S201" i="49"/>
  <c r="W200" i="49"/>
  <c r="Q210" i="73" l="1"/>
  <c r="U209" i="73"/>
  <c r="W209" i="73"/>
  <c r="S210" i="73"/>
  <c r="S201" i="59"/>
  <c r="W200" i="59"/>
  <c r="Q201" i="59"/>
  <c r="U200" i="59"/>
  <c r="R202" i="59"/>
  <c r="V201" i="59"/>
  <c r="B201" i="59" s="1"/>
  <c r="S202" i="58"/>
  <c r="W201" i="58"/>
  <c r="Q202" i="58"/>
  <c r="U201" i="58"/>
  <c r="R202" i="58"/>
  <c r="V201" i="58"/>
  <c r="B201" i="58" s="1"/>
  <c r="R201" i="57"/>
  <c r="V200" i="57"/>
  <c r="B200" i="57" s="1"/>
  <c r="U202" i="57"/>
  <c r="Q203" i="57"/>
  <c r="S201" i="57"/>
  <c r="W200" i="57"/>
  <c r="R203" i="56"/>
  <c r="V202" i="56"/>
  <c r="B202" i="56" s="1"/>
  <c r="W201" i="56"/>
  <c r="S202" i="56"/>
  <c r="U200" i="56"/>
  <c r="Q201" i="56"/>
  <c r="Q205" i="53"/>
  <c r="U204" i="53"/>
  <c r="S202" i="53"/>
  <c r="W201" i="53"/>
  <c r="R201" i="53"/>
  <c r="V200" i="53"/>
  <c r="B200" i="53" s="1"/>
  <c r="V201" i="51"/>
  <c r="B201" i="51" s="1"/>
  <c r="R202" i="51"/>
  <c r="Q201" i="51"/>
  <c r="U200" i="51"/>
  <c r="W201" i="51"/>
  <c r="S202" i="51"/>
  <c r="S202" i="49"/>
  <c r="W201" i="49"/>
  <c r="V200" i="49"/>
  <c r="B200" i="49" s="1"/>
  <c r="R201" i="49"/>
  <c r="Q201" i="49"/>
  <c r="U200" i="49"/>
  <c r="S211" i="73" l="1"/>
  <c r="W210" i="73"/>
  <c r="Q211" i="73"/>
  <c r="U210" i="73"/>
  <c r="V202" i="59"/>
  <c r="B202" i="59" s="1"/>
  <c r="R203" i="59"/>
  <c r="U201" i="59"/>
  <c r="Q202" i="59"/>
  <c r="W201" i="59"/>
  <c r="S202" i="59"/>
  <c r="V202" i="58"/>
  <c r="B202" i="58" s="1"/>
  <c r="R203" i="58"/>
  <c r="Q203" i="58"/>
  <c r="U202" i="58"/>
  <c r="S203" i="58"/>
  <c r="W202" i="58"/>
  <c r="S202" i="57"/>
  <c r="W201" i="57"/>
  <c r="Q204" i="57"/>
  <c r="U203" i="57"/>
  <c r="V201" i="57"/>
  <c r="B201" i="57" s="1"/>
  <c r="R202" i="57"/>
  <c r="Q202" i="56"/>
  <c r="U201" i="56"/>
  <c r="S203" i="56"/>
  <c r="W202" i="56"/>
  <c r="V203" i="56"/>
  <c r="B203" i="56" s="1"/>
  <c r="R204" i="56"/>
  <c r="V201" i="53"/>
  <c r="B201" i="53" s="1"/>
  <c r="R202" i="53"/>
  <c r="S203" i="53"/>
  <c r="W202" i="53"/>
  <c r="Q206" i="53"/>
  <c r="U205" i="53"/>
  <c r="S203" i="51"/>
  <c r="W202" i="51"/>
  <c r="Q202" i="51"/>
  <c r="U201" i="51"/>
  <c r="R203" i="51"/>
  <c r="V202" i="51"/>
  <c r="B202" i="51" s="1"/>
  <c r="R202" i="49"/>
  <c r="V201" i="49"/>
  <c r="B201" i="49" s="1"/>
  <c r="U201" i="49"/>
  <c r="Q202" i="49"/>
  <c r="S203" i="49"/>
  <c r="W202" i="49"/>
  <c r="Q212" i="73" l="1"/>
  <c r="U211" i="73"/>
  <c r="W211" i="73"/>
  <c r="S212" i="73"/>
  <c r="Q203" i="59"/>
  <c r="U202" i="59"/>
  <c r="S203" i="59"/>
  <c r="W202" i="59"/>
  <c r="R204" i="59"/>
  <c r="V203" i="59"/>
  <c r="B203" i="59" s="1"/>
  <c r="W203" i="58"/>
  <c r="S204" i="58"/>
  <c r="Q204" i="58"/>
  <c r="U203" i="58"/>
  <c r="V203" i="58"/>
  <c r="B203" i="58" s="1"/>
  <c r="R204" i="58"/>
  <c r="R203" i="57"/>
  <c r="V202" i="57"/>
  <c r="B202" i="57" s="1"/>
  <c r="U204" i="57"/>
  <c r="Q205" i="57"/>
  <c r="S203" i="57"/>
  <c r="W202" i="57"/>
  <c r="V204" i="56"/>
  <c r="B204" i="56" s="1"/>
  <c r="R205" i="56"/>
  <c r="W203" i="56"/>
  <c r="S204" i="56"/>
  <c r="U202" i="56"/>
  <c r="Q203" i="56"/>
  <c r="S204" i="53"/>
  <c r="W203" i="53"/>
  <c r="Q207" i="53"/>
  <c r="U206" i="53"/>
  <c r="R203" i="53"/>
  <c r="V202" i="53"/>
  <c r="B202" i="53" s="1"/>
  <c r="Q203" i="51"/>
  <c r="U202" i="51"/>
  <c r="R204" i="51"/>
  <c r="V203" i="51"/>
  <c r="B203" i="51" s="1"/>
  <c r="S204" i="51"/>
  <c r="W203" i="51"/>
  <c r="Q203" i="49"/>
  <c r="U202" i="49"/>
  <c r="W203" i="49"/>
  <c r="S204" i="49"/>
  <c r="V202" i="49"/>
  <c r="B202" i="49" s="1"/>
  <c r="R203" i="49"/>
  <c r="W212" i="73" l="1"/>
  <c r="S213" i="73"/>
  <c r="Q213" i="73"/>
  <c r="U212" i="73"/>
  <c r="V204" i="59"/>
  <c r="B204" i="59" s="1"/>
  <c r="R205" i="59"/>
  <c r="S204" i="59"/>
  <c r="W203" i="59"/>
  <c r="Q204" i="59"/>
  <c r="U203" i="59"/>
  <c r="V204" i="58"/>
  <c r="B204" i="58" s="1"/>
  <c r="R205" i="58"/>
  <c r="W204" i="58"/>
  <c r="S205" i="58"/>
  <c r="Q205" i="58"/>
  <c r="U204" i="58"/>
  <c r="S204" i="57"/>
  <c r="W203" i="57"/>
  <c r="Q206" i="57"/>
  <c r="U205" i="57"/>
  <c r="R204" i="57"/>
  <c r="V203" i="57"/>
  <c r="B203" i="57" s="1"/>
  <c r="S205" i="56"/>
  <c r="W204" i="56"/>
  <c r="U203" i="56"/>
  <c r="Q204" i="56"/>
  <c r="V205" i="56"/>
  <c r="B205" i="56" s="1"/>
  <c r="R206" i="56"/>
  <c r="R204" i="53"/>
  <c r="V203" i="53"/>
  <c r="B203" i="53" s="1"/>
  <c r="Q208" i="53"/>
  <c r="U207" i="53"/>
  <c r="S205" i="53"/>
  <c r="W204" i="53"/>
  <c r="W204" i="51"/>
  <c r="S205" i="51"/>
  <c r="V204" i="51"/>
  <c r="B204" i="51" s="1"/>
  <c r="R205" i="51"/>
  <c r="Q204" i="51"/>
  <c r="U203" i="51"/>
  <c r="R204" i="49"/>
  <c r="V203" i="49"/>
  <c r="B203" i="49" s="1"/>
  <c r="S205" i="49"/>
  <c r="W204" i="49"/>
  <c r="Q204" i="49"/>
  <c r="U203" i="49"/>
  <c r="Q214" i="73" l="1"/>
  <c r="U213" i="73"/>
  <c r="S214" i="73"/>
  <c r="W213" i="73"/>
  <c r="S205" i="59"/>
  <c r="W204" i="59"/>
  <c r="Q205" i="59"/>
  <c r="U204" i="59"/>
  <c r="R206" i="59"/>
  <c r="V205" i="59"/>
  <c r="B205" i="59" s="1"/>
  <c r="Q206" i="58"/>
  <c r="U205" i="58"/>
  <c r="S206" i="58"/>
  <c r="W205" i="58"/>
  <c r="V205" i="58"/>
  <c r="B205" i="58" s="1"/>
  <c r="R206" i="58"/>
  <c r="U206" i="57"/>
  <c r="Q207" i="57"/>
  <c r="V204" i="57"/>
  <c r="B204" i="57" s="1"/>
  <c r="R205" i="57"/>
  <c r="W204" i="57"/>
  <c r="S205" i="57"/>
  <c r="V206" i="56"/>
  <c r="B206" i="56" s="1"/>
  <c r="R207" i="56"/>
  <c r="Q205" i="56"/>
  <c r="U204" i="56"/>
  <c r="W205" i="56"/>
  <c r="S206" i="56"/>
  <c r="S206" i="53"/>
  <c r="W205" i="53"/>
  <c r="Q209" i="53"/>
  <c r="U208" i="53"/>
  <c r="V204" i="53"/>
  <c r="B204" i="53" s="1"/>
  <c r="R205" i="53"/>
  <c r="R206" i="51"/>
  <c r="V205" i="51"/>
  <c r="B205" i="51" s="1"/>
  <c r="Q205" i="51"/>
  <c r="U204" i="51"/>
  <c r="S206" i="51"/>
  <c r="W205" i="51"/>
  <c r="U204" i="49"/>
  <c r="Q205" i="49"/>
  <c r="S206" i="49"/>
  <c r="W205" i="49"/>
  <c r="V204" i="49"/>
  <c r="B204" i="49" s="1"/>
  <c r="R205" i="49"/>
  <c r="S215" i="73" l="1"/>
  <c r="W214" i="73"/>
  <c r="Q215" i="73"/>
  <c r="U214" i="73"/>
  <c r="Q206" i="59"/>
  <c r="U205" i="59"/>
  <c r="V206" i="59"/>
  <c r="B206" i="59" s="1"/>
  <c r="R207" i="59"/>
  <c r="S206" i="59"/>
  <c r="W205" i="59"/>
  <c r="V206" i="58"/>
  <c r="B206" i="58" s="1"/>
  <c r="R207" i="58"/>
  <c r="S207" i="58"/>
  <c r="W206" i="58"/>
  <c r="Q207" i="58"/>
  <c r="U206" i="58"/>
  <c r="S206" i="57"/>
  <c r="W205" i="57"/>
  <c r="R206" i="57"/>
  <c r="V205" i="57"/>
  <c r="B205" i="57" s="1"/>
  <c r="Q208" i="57"/>
  <c r="U207" i="57"/>
  <c r="U205" i="56"/>
  <c r="Q206" i="56"/>
  <c r="S207" i="56"/>
  <c r="W206" i="56"/>
  <c r="V207" i="56"/>
  <c r="B207" i="56" s="1"/>
  <c r="R208" i="56"/>
  <c r="V205" i="53"/>
  <c r="B205" i="53" s="1"/>
  <c r="R206" i="53"/>
  <c r="Q210" i="53"/>
  <c r="U209" i="53"/>
  <c r="W206" i="53"/>
  <c r="S207" i="53"/>
  <c r="W206" i="51"/>
  <c r="S207" i="51"/>
  <c r="Q206" i="51"/>
  <c r="U205" i="51"/>
  <c r="V206" i="51"/>
  <c r="B206" i="51" s="1"/>
  <c r="R207" i="51"/>
  <c r="R206" i="49"/>
  <c r="V205" i="49"/>
  <c r="B205" i="49" s="1"/>
  <c r="Q206" i="49"/>
  <c r="U205" i="49"/>
  <c r="S207" i="49"/>
  <c r="W206" i="49"/>
  <c r="Q216" i="73" l="1"/>
  <c r="U215" i="73"/>
  <c r="S216" i="73"/>
  <c r="W215" i="73"/>
  <c r="R208" i="59"/>
  <c r="V207" i="59"/>
  <c r="B207" i="59" s="1"/>
  <c r="S207" i="59"/>
  <c r="W206" i="59"/>
  <c r="Q207" i="59"/>
  <c r="U206" i="59"/>
  <c r="S208" i="58"/>
  <c r="W207" i="58"/>
  <c r="Q208" i="58"/>
  <c r="U207" i="58"/>
  <c r="V207" i="58"/>
  <c r="B207" i="58" s="1"/>
  <c r="R208" i="58"/>
  <c r="Q209" i="57"/>
  <c r="U208" i="57"/>
  <c r="V206" i="57"/>
  <c r="B206" i="57" s="1"/>
  <c r="R207" i="57"/>
  <c r="S207" i="57"/>
  <c r="W206" i="57"/>
  <c r="V208" i="56"/>
  <c r="B208" i="56" s="1"/>
  <c r="R209" i="56"/>
  <c r="W207" i="56"/>
  <c r="S208" i="56"/>
  <c r="Q207" i="56"/>
  <c r="U206" i="56"/>
  <c r="W207" i="53"/>
  <c r="S208" i="53"/>
  <c r="Q211" i="53"/>
  <c r="U210" i="53"/>
  <c r="V206" i="53"/>
  <c r="B206" i="53" s="1"/>
  <c r="R207" i="53"/>
  <c r="R208" i="51"/>
  <c r="V207" i="51"/>
  <c r="B207" i="51" s="1"/>
  <c r="U206" i="51"/>
  <c r="Q207" i="51"/>
  <c r="S208" i="51"/>
  <c r="W207" i="51"/>
  <c r="S208" i="49"/>
  <c r="W207" i="49"/>
  <c r="Q207" i="49"/>
  <c r="U206" i="49"/>
  <c r="R207" i="49"/>
  <c r="V206" i="49"/>
  <c r="B206" i="49" s="1"/>
  <c r="W216" i="73" l="1"/>
  <c r="S217" i="73"/>
  <c r="Q217" i="73"/>
  <c r="U216" i="73"/>
  <c r="Q208" i="59"/>
  <c r="U207" i="59"/>
  <c r="S208" i="59"/>
  <c r="W207" i="59"/>
  <c r="V208" i="59"/>
  <c r="B208" i="59" s="1"/>
  <c r="R209" i="59"/>
  <c r="V208" i="58"/>
  <c r="B208" i="58" s="1"/>
  <c r="R209" i="58"/>
  <c r="Q209" i="58"/>
  <c r="U208" i="58"/>
  <c r="W208" i="58"/>
  <c r="S209" i="58"/>
  <c r="S208" i="57"/>
  <c r="W207" i="57"/>
  <c r="R208" i="57"/>
  <c r="V207" i="57"/>
  <c r="B207" i="57" s="1"/>
  <c r="Q210" i="57"/>
  <c r="U209" i="57"/>
  <c r="S209" i="56"/>
  <c r="W208" i="56"/>
  <c r="V209" i="56"/>
  <c r="B209" i="56" s="1"/>
  <c r="R210" i="56"/>
  <c r="Q208" i="56"/>
  <c r="U207" i="56"/>
  <c r="Q212" i="53"/>
  <c r="U211" i="53"/>
  <c r="V207" i="53"/>
  <c r="B207" i="53" s="1"/>
  <c r="R208" i="53"/>
  <c r="W208" i="53"/>
  <c r="S209" i="53"/>
  <c r="S209" i="51"/>
  <c r="W208" i="51"/>
  <c r="Q208" i="51"/>
  <c r="U207" i="51"/>
  <c r="R209" i="51"/>
  <c r="V208" i="51"/>
  <c r="B208" i="51" s="1"/>
  <c r="R208" i="49"/>
  <c r="V207" i="49"/>
  <c r="B207" i="49" s="1"/>
  <c r="Q208" i="49"/>
  <c r="U207" i="49"/>
  <c r="W208" i="49"/>
  <c r="S209" i="49"/>
  <c r="Q218" i="73" l="1"/>
  <c r="U217" i="73"/>
  <c r="W217" i="73"/>
  <c r="S218" i="73"/>
  <c r="R210" i="59"/>
  <c r="V209" i="59"/>
  <c r="B209" i="59" s="1"/>
  <c r="S209" i="59"/>
  <c r="W208" i="59"/>
  <c r="Q209" i="59"/>
  <c r="U208" i="59"/>
  <c r="W209" i="58"/>
  <c r="S210" i="58"/>
  <c r="Q210" i="58"/>
  <c r="U209" i="58"/>
  <c r="V209" i="58"/>
  <c r="B209" i="58" s="1"/>
  <c r="R210" i="58"/>
  <c r="U210" i="57"/>
  <c r="Q211" i="57"/>
  <c r="R209" i="57"/>
  <c r="V208" i="57"/>
  <c r="B208" i="57" s="1"/>
  <c r="W208" i="57"/>
  <c r="S209" i="57"/>
  <c r="Q209" i="56"/>
  <c r="U208" i="56"/>
  <c r="V210" i="56"/>
  <c r="B210" i="56" s="1"/>
  <c r="R211" i="56"/>
  <c r="S210" i="56"/>
  <c r="W209" i="56"/>
  <c r="W209" i="53"/>
  <c r="S210" i="53"/>
  <c r="V208" i="53"/>
  <c r="B208" i="53" s="1"/>
  <c r="R209" i="53"/>
  <c r="Q213" i="53"/>
  <c r="U212" i="53"/>
  <c r="R210" i="51"/>
  <c r="V209" i="51"/>
  <c r="B209" i="51" s="1"/>
  <c r="Q209" i="51"/>
  <c r="U208" i="51"/>
  <c r="S210" i="51"/>
  <c r="W209" i="51"/>
  <c r="S210" i="49"/>
  <c r="W209" i="49"/>
  <c r="U208" i="49"/>
  <c r="Q209" i="49"/>
  <c r="V208" i="49"/>
  <c r="B208" i="49" s="1"/>
  <c r="R209" i="49"/>
  <c r="S219" i="73" l="1"/>
  <c r="W218" i="73"/>
  <c r="Q219" i="73"/>
  <c r="U218" i="73"/>
  <c r="Q210" i="59"/>
  <c r="U209" i="59"/>
  <c r="S210" i="59"/>
  <c r="W209" i="59"/>
  <c r="V210" i="59"/>
  <c r="B210" i="59" s="1"/>
  <c r="R211" i="59"/>
  <c r="V210" i="58"/>
  <c r="B210" i="58" s="1"/>
  <c r="R211" i="58"/>
  <c r="W210" i="58"/>
  <c r="S211" i="58"/>
  <c r="Q211" i="58"/>
  <c r="U210" i="58"/>
  <c r="S210" i="57"/>
  <c r="W209" i="57"/>
  <c r="Q212" i="57"/>
  <c r="U211" i="57"/>
  <c r="R210" i="57"/>
  <c r="V209" i="57"/>
  <c r="B209" i="57" s="1"/>
  <c r="V211" i="56"/>
  <c r="B211" i="56" s="1"/>
  <c r="R212" i="56"/>
  <c r="S211" i="56"/>
  <c r="W210" i="56"/>
  <c r="Q210" i="56"/>
  <c r="U209" i="56"/>
  <c r="V209" i="53"/>
  <c r="B209" i="53" s="1"/>
  <c r="R210" i="53"/>
  <c r="W210" i="53"/>
  <c r="S211" i="53"/>
  <c r="Q214" i="53"/>
  <c r="U213" i="53"/>
  <c r="S211" i="51"/>
  <c r="W210" i="51"/>
  <c r="Q210" i="51"/>
  <c r="U209" i="51"/>
  <c r="V210" i="51"/>
  <c r="B210" i="51" s="1"/>
  <c r="R211" i="51"/>
  <c r="R210" i="49"/>
  <c r="V209" i="49"/>
  <c r="B209" i="49" s="1"/>
  <c r="Q210" i="49"/>
  <c r="U209" i="49"/>
  <c r="S211" i="49"/>
  <c r="W210" i="49"/>
  <c r="U219" i="73" l="1"/>
  <c r="Q220" i="73"/>
  <c r="W219" i="73"/>
  <c r="S220" i="73"/>
  <c r="R212" i="59"/>
  <c r="V211" i="59"/>
  <c r="B211" i="59" s="1"/>
  <c r="S211" i="59"/>
  <c r="W210" i="59"/>
  <c r="Q211" i="59"/>
  <c r="U210" i="59"/>
  <c r="W211" i="58"/>
  <c r="S212" i="58"/>
  <c r="Q212" i="58"/>
  <c r="U211" i="58"/>
  <c r="V211" i="58"/>
  <c r="B211" i="58" s="1"/>
  <c r="R212" i="58"/>
  <c r="Q213" i="57"/>
  <c r="U212" i="57"/>
  <c r="V210" i="57"/>
  <c r="B210" i="57" s="1"/>
  <c r="R211" i="57"/>
  <c r="W210" i="57"/>
  <c r="S211" i="57"/>
  <c r="S212" i="56"/>
  <c r="W211" i="56"/>
  <c r="V212" i="56"/>
  <c r="B212" i="56" s="1"/>
  <c r="R213" i="56"/>
  <c r="Q211" i="56"/>
  <c r="U210" i="56"/>
  <c r="S212" i="53"/>
  <c r="W211" i="53"/>
  <c r="Q215" i="53"/>
  <c r="U214" i="53"/>
  <c r="V210" i="53"/>
  <c r="B210" i="53" s="1"/>
  <c r="R211" i="53"/>
  <c r="R212" i="51"/>
  <c r="V211" i="51"/>
  <c r="B211" i="51" s="1"/>
  <c r="Q211" i="51"/>
  <c r="U210" i="51"/>
  <c r="S212" i="51"/>
  <c r="W211" i="51"/>
  <c r="S212" i="49"/>
  <c r="W211" i="49"/>
  <c r="U210" i="49"/>
  <c r="Q211" i="49"/>
  <c r="R211" i="49"/>
  <c r="V210" i="49"/>
  <c r="B210" i="49" s="1"/>
  <c r="S221" i="73" l="1"/>
  <c r="W221" i="73" s="1"/>
  <c r="W220" i="73"/>
  <c r="Q221" i="73"/>
  <c r="U221" i="73" s="1"/>
  <c r="U220" i="73"/>
  <c r="Q212" i="59"/>
  <c r="U211" i="59"/>
  <c r="S212" i="59"/>
  <c r="W211" i="59"/>
  <c r="V212" i="59"/>
  <c r="B212" i="59" s="1"/>
  <c r="R213" i="59"/>
  <c r="Q213" i="58"/>
  <c r="U212" i="58"/>
  <c r="V212" i="58"/>
  <c r="B212" i="58" s="1"/>
  <c r="R213" i="58"/>
  <c r="W212" i="58"/>
  <c r="S213" i="58"/>
  <c r="S212" i="57"/>
  <c r="W211" i="57"/>
  <c r="R212" i="57"/>
  <c r="V211" i="57"/>
  <c r="B211" i="57" s="1"/>
  <c r="Q214" i="57"/>
  <c r="U213" i="57"/>
  <c r="Q212" i="56"/>
  <c r="U211" i="56"/>
  <c r="V213" i="56"/>
  <c r="B213" i="56" s="1"/>
  <c r="R214" i="56"/>
  <c r="S213" i="56"/>
  <c r="W212" i="56"/>
  <c r="Q216" i="53"/>
  <c r="U215" i="53"/>
  <c r="V211" i="53"/>
  <c r="B211" i="53" s="1"/>
  <c r="R212" i="53"/>
  <c r="S213" i="53"/>
  <c r="W212" i="53"/>
  <c r="S213" i="51"/>
  <c r="W212" i="51"/>
  <c r="Q212" i="51"/>
  <c r="U211" i="51"/>
  <c r="R213" i="51"/>
  <c r="V212" i="51"/>
  <c r="B212" i="51" s="1"/>
  <c r="Q212" i="49"/>
  <c r="U211" i="49"/>
  <c r="R212" i="49"/>
  <c r="V211" i="49"/>
  <c r="B211" i="49" s="1"/>
  <c r="W212" i="49"/>
  <c r="S213" i="49"/>
  <c r="R214" i="59" l="1"/>
  <c r="V213" i="59"/>
  <c r="B213" i="59" s="1"/>
  <c r="S213" i="59"/>
  <c r="W212" i="59"/>
  <c r="Q213" i="59"/>
  <c r="U212" i="59"/>
  <c r="V213" i="58"/>
  <c r="B213" i="58" s="1"/>
  <c r="R214" i="58"/>
  <c r="S214" i="58"/>
  <c r="W213" i="58"/>
  <c r="Q214" i="58"/>
  <c r="U213" i="58"/>
  <c r="Q215" i="57"/>
  <c r="U214" i="57"/>
  <c r="V212" i="57"/>
  <c r="B212" i="57" s="1"/>
  <c r="R213" i="57"/>
  <c r="S213" i="57"/>
  <c r="W212" i="57"/>
  <c r="V214" i="56"/>
  <c r="B214" i="56" s="1"/>
  <c r="R215" i="56"/>
  <c r="W213" i="56"/>
  <c r="S214" i="56"/>
  <c r="Q213" i="56"/>
  <c r="U212" i="56"/>
  <c r="S214" i="53"/>
  <c r="W213" i="53"/>
  <c r="V212" i="53"/>
  <c r="B212" i="53" s="1"/>
  <c r="R213" i="53"/>
  <c r="Q217" i="53"/>
  <c r="U216" i="53"/>
  <c r="Q213" i="51"/>
  <c r="U212" i="51"/>
  <c r="R214" i="51"/>
  <c r="V213" i="51"/>
  <c r="B213" i="51" s="1"/>
  <c r="S214" i="51"/>
  <c r="W213" i="51"/>
  <c r="S214" i="49"/>
  <c r="W213" i="49"/>
  <c r="R213" i="49"/>
  <c r="V212" i="49"/>
  <c r="B212" i="49" s="1"/>
  <c r="Q213" i="49"/>
  <c r="U212" i="49"/>
  <c r="Q214" i="59" l="1"/>
  <c r="U213" i="59"/>
  <c r="S214" i="59"/>
  <c r="W213" i="59"/>
  <c r="V214" i="59"/>
  <c r="B214" i="59" s="1"/>
  <c r="R215" i="59"/>
  <c r="S215" i="58"/>
  <c r="W214" i="58"/>
  <c r="V214" i="58"/>
  <c r="B214" i="58" s="1"/>
  <c r="R215" i="58"/>
  <c r="Q215" i="58"/>
  <c r="U214" i="58"/>
  <c r="S214" i="57"/>
  <c r="W213" i="57"/>
  <c r="R214" i="57"/>
  <c r="V213" i="57"/>
  <c r="B213" i="57" s="1"/>
  <c r="Q216" i="57"/>
  <c r="U215" i="57"/>
  <c r="Q214" i="56"/>
  <c r="U213" i="56"/>
  <c r="S215" i="56"/>
  <c r="W214" i="56"/>
  <c r="V215" i="56"/>
  <c r="B215" i="56" s="1"/>
  <c r="R216" i="56"/>
  <c r="R214" i="53"/>
  <c r="V213" i="53"/>
  <c r="B213" i="53" s="1"/>
  <c r="Q218" i="53"/>
  <c r="U217" i="53"/>
  <c r="S215" i="53"/>
  <c r="W214" i="53"/>
  <c r="S215" i="51"/>
  <c r="W214" i="51"/>
  <c r="R215" i="51"/>
  <c r="V214" i="51"/>
  <c r="B214" i="51" s="1"/>
  <c r="Q214" i="51"/>
  <c r="U213" i="51"/>
  <c r="Q214" i="49"/>
  <c r="U213" i="49"/>
  <c r="R214" i="49"/>
  <c r="V213" i="49"/>
  <c r="B213" i="49" s="1"/>
  <c r="W214" i="49"/>
  <c r="S215" i="49"/>
  <c r="S215" i="59" l="1"/>
  <c r="W214" i="59"/>
  <c r="R216" i="59"/>
  <c r="V215" i="59"/>
  <c r="B215" i="59" s="1"/>
  <c r="Q215" i="59"/>
  <c r="U214" i="59"/>
  <c r="Q216" i="58"/>
  <c r="U215" i="58"/>
  <c r="V215" i="58"/>
  <c r="B215" i="58" s="1"/>
  <c r="R216" i="58"/>
  <c r="S216" i="58"/>
  <c r="W215" i="58"/>
  <c r="Q217" i="57"/>
  <c r="U216" i="57"/>
  <c r="V214" i="57"/>
  <c r="B214" i="57" s="1"/>
  <c r="R215" i="57"/>
  <c r="W214" i="57"/>
  <c r="S215" i="57"/>
  <c r="W215" i="56"/>
  <c r="S216" i="56"/>
  <c r="V216" i="56"/>
  <c r="B216" i="56" s="1"/>
  <c r="R217" i="56"/>
  <c r="Q215" i="56"/>
  <c r="U214" i="56"/>
  <c r="W215" i="53"/>
  <c r="S216" i="53"/>
  <c r="Q219" i="53"/>
  <c r="U218" i="53"/>
  <c r="V214" i="53"/>
  <c r="B214" i="53" s="1"/>
  <c r="R215" i="53"/>
  <c r="R216" i="51"/>
  <c r="V215" i="51"/>
  <c r="B215" i="51" s="1"/>
  <c r="Q215" i="51"/>
  <c r="U214" i="51"/>
  <c r="S216" i="51"/>
  <c r="W215" i="51"/>
  <c r="S216" i="49"/>
  <c r="W215" i="49"/>
  <c r="V214" i="49"/>
  <c r="B214" i="49" s="1"/>
  <c r="R215" i="49"/>
  <c r="U214" i="49"/>
  <c r="Q215" i="49"/>
  <c r="Q216" i="59" l="1"/>
  <c r="U215" i="59"/>
  <c r="V216" i="59"/>
  <c r="B216" i="59" s="1"/>
  <c r="R217" i="59"/>
  <c r="S216" i="59"/>
  <c r="W215" i="59"/>
  <c r="V216" i="58"/>
  <c r="B216" i="58" s="1"/>
  <c r="R217" i="58"/>
  <c r="W216" i="58"/>
  <c r="S217" i="58"/>
  <c r="Q217" i="58"/>
  <c r="U216" i="58"/>
  <c r="R216" i="57"/>
  <c r="V215" i="57"/>
  <c r="B215" i="57" s="1"/>
  <c r="S216" i="57"/>
  <c r="W215" i="57"/>
  <c r="Q218" i="57"/>
  <c r="U217" i="57"/>
  <c r="S217" i="56"/>
  <c r="W216" i="56"/>
  <c r="Q216" i="56"/>
  <c r="U215" i="56"/>
  <c r="V217" i="56"/>
  <c r="B217" i="56" s="1"/>
  <c r="R218" i="56"/>
  <c r="Q220" i="53"/>
  <c r="U219" i="53"/>
  <c r="R216" i="53"/>
  <c r="V215" i="53"/>
  <c r="B215" i="53" s="1"/>
  <c r="S217" i="53"/>
  <c r="W216" i="53"/>
  <c r="Q216" i="51"/>
  <c r="U215" i="51"/>
  <c r="S217" i="51"/>
  <c r="W216" i="51"/>
  <c r="R217" i="51"/>
  <c r="V216" i="51"/>
  <c r="B216" i="51" s="1"/>
  <c r="Q216" i="49"/>
  <c r="U215" i="49"/>
  <c r="R216" i="49"/>
  <c r="V215" i="49"/>
  <c r="B215" i="49" s="1"/>
  <c r="S217" i="49"/>
  <c r="W216" i="49"/>
  <c r="S217" i="59" l="1"/>
  <c r="W216" i="59"/>
  <c r="R218" i="59"/>
  <c r="V217" i="59"/>
  <c r="B217" i="59" s="1"/>
  <c r="Q217" i="59"/>
  <c r="U216" i="59"/>
  <c r="Q218" i="58"/>
  <c r="U217" i="58"/>
  <c r="V217" i="58"/>
  <c r="B217" i="58" s="1"/>
  <c r="R218" i="58"/>
  <c r="W217" i="58"/>
  <c r="S218" i="58"/>
  <c r="Q219" i="57"/>
  <c r="U218" i="57"/>
  <c r="S217" i="57"/>
  <c r="W216" i="57"/>
  <c r="V216" i="57"/>
  <c r="B216" i="57" s="1"/>
  <c r="R217" i="57"/>
  <c r="Q217" i="56"/>
  <c r="U216" i="56"/>
  <c r="V218" i="56"/>
  <c r="B218" i="56" s="1"/>
  <c r="R219" i="56"/>
  <c r="S218" i="56"/>
  <c r="W217" i="56"/>
  <c r="V216" i="53"/>
  <c r="B216" i="53" s="1"/>
  <c r="R217" i="53"/>
  <c r="W217" i="53"/>
  <c r="S218" i="53"/>
  <c r="Q221" i="53"/>
  <c r="U220" i="53"/>
  <c r="R218" i="51"/>
  <c r="V217" i="51"/>
  <c r="B217" i="51" s="1"/>
  <c r="S218" i="51"/>
  <c r="W217" i="51"/>
  <c r="Q217" i="51"/>
  <c r="U216" i="51"/>
  <c r="R217" i="49"/>
  <c r="V216" i="49"/>
  <c r="B216" i="49" s="1"/>
  <c r="S218" i="49"/>
  <c r="W217" i="49"/>
  <c r="Q217" i="49"/>
  <c r="U216" i="49"/>
  <c r="Q218" i="59" l="1"/>
  <c r="U217" i="59"/>
  <c r="V218" i="59"/>
  <c r="B218" i="59" s="1"/>
  <c r="R219" i="59"/>
  <c r="S218" i="59"/>
  <c r="W217" i="59"/>
  <c r="W218" i="58"/>
  <c r="S219" i="58"/>
  <c r="V218" i="58"/>
  <c r="B218" i="58" s="1"/>
  <c r="R219" i="58"/>
  <c r="Q219" i="58"/>
  <c r="U218" i="58"/>
  <c r="S218" i="57"/>
  <c r="W217" i="57"/>
  <c r="R218" i="57"/>
  <c r="V217" i="57"/>
  <c r="B217" i="57" s="1"/>
  <c r="Q220" i="57"/>
  <c r="U219" i="57"/>
  <c r="S219" i="56"/>
  <c r="W218" i="56"/>
  <c r="V219" i="56"/>
  <c r="B219" i="56" s="1"/>
  <c r="R220" i="56"/>
  <c r="Q218" i="56"/>
  <c r="U217" i="56"/>
  <c r="S219" i="53"/>
  <c r="W218" i="53"/>
  <c r="U221" i="53"/>
  <c r="R218" i="53"/>
  <c r="V217" i="53"/>
  <c r="B217" i="53" s="1"/>
  <c r="Q218" i="51"/>
  <c r="U217" i="51"/>
  <c r="S219" i="51"/>
  <c r="W218" i="51"/>
  <c r="R219" i="51"/>
  <c r="V218" i="51"/>
  <c r="B218" i="51" s="1"/>
  <c r="W218" i="49"/>
  <c r="S219" i="49"/>
  <c r="Q218" i="49"/>
  <c r="U217" i="49"/>
  <c r="R218" i="49"/>
  <c r="V217" i="49"/>
  <c r="B217" i="49" s="1"/>
  <c r="S219" i="59" l="1"/>
  <c r="W218" i="59"/>
  <c r="R220" i="59"/>
  <c r="V219" i="59"/>
  <c r="B219" i="59" s="1"/>
  <c r="Q219" i="59"/>
  <c r="U218" i="59"/>
  <c r="Q220" i="58"/>
  <c r="U219" i="58"/>
  <c r="V219" i="58"/>
  <c r="B219" i="58" s="1"/>
  <c r="R220" i="58"/>
  <c r="W219" i="58"/>
  <c r="S220" i="58"/>
  <c r="V218" i="57"/>
  <c r="B218" i="57" s="1"/>
  <c r="R219" i="57"/>
  <c r="Q221" i="57"/>
  <c r="U220" i="57"/>
  <c r="S219" i="57"/>
  <c r="W218" i="57"/>
  <c r="V220" i="56"/>
  <c r="B220" i="56" s="1"/>
  <c r="R221" i="56"/>
  <c r="Q219" i="56"/>
  <c r="U218" i="56"/>
  <c r="S220" i="56"/>
  <c r="W219" i="56"/>
  <c r="V218" i="53"/>
  <c r="B218" i="53" s="1"/>
  <c r="R219" i="53"/>
  <c r="W219" i="53"/>
  <c r="S220" i="53"/>
  <c r="S220" i="51"/>
  <c r="W219" i="51"/>
  <c r="R220" i="51"/>
  <c r="V219" i="51"/>
  <c r="B219" i="51" s="1"/>
  <c r="Q219" i="51"/>
  <c r="U218" i="51"/>
  <c r="Q219" i="49"/>
  <c r="U218" i="49"/>
  <c r="S220" i="49"/>
  <c r="W219" i="49"/>
  <c r="V218" i="49"/>
  <c r="B218" i="49" s="1"/>
  <c r="R219" i="49"/>
  <c r="Q220" i="59" l="1"/>
  <c r="U219" i="59"/>
  <c r="V220" i="59"/>
  <c r="R221" i="59"/>
  <c r="S220" i="59"/>
  <c r="W219" i="59"/>
  <c r="W220" i="58"/>
  <c r="S221" i="58"/>
  <c r="V220" i="58"/>
  <c r="R221" i="58"/>
  <c r="Q221" i="58"/>
  <c r="U220" i="58"/>
  <c r="U221" i="57"/>
  <c r="R220" i="57"/>
  <c r="V219" i="57"/>
  <c r="B219" i="57" s="1"/>
  <c r="S220" i="57"/>
  <c r="W219" i="57"/>
  <c r="Q220" i="56"/>
  <c r="U219" i="56"/>
  <c r="V221" i="56"/>
  <c r="B221" i="56" s="1"/>
  <c r="R222" i="56"/>
  <c r="S221" i="56"/>
  <c r="W220" i="56"/>
  <c r="R220" i="53"/>
  <c r="V219" i="53"/>
  <c r="B219" i="53" s="1"/>
  <c r="S221" i="53"/>
  <c r="W220" i="53"/>
  <c r="R221" i="51"/>
  <c r="V220" i="51"/>
  <c r="B220" i="51" s="1"/>
  <c r="Q220" i="51"/>
  <c r="U219" i="51"/>
  <c r="S221" i="51"/>
  <c r="W220" i="51"/>
  <c r="R220" i="49"/>
  <c r="V219" i="49"/>
  <c r="B219" i="49" s="1"/>
  <c r="S221" i="49"/>
  <c r="W220" i="49"/>
  <c r="Q220" i="49"/>
  <c r="U219" i="49"/>
  <c r="S221" i="59" l="1"/>
  <c r="W220" i="59"/>
  <c r="V221" i="59"/>
  <c r="Q221" i="59"/>
  <c r="U220" i="59"/>
  <c r="V221" i="58"/>
  <c r="U221" i="58"/>
  <c r="W221" i="58"/>
  <c r="S221" i="57"/>
  <c r="W220" i="57"/>
  <c r="V220" i="57"/>
  <c r="R221" i="57"/>
  <c r="V222" i="56"/>
  <c r="B222" i="56" s="1"/>
  <c r="R223" i="56"/>
  <c r="S222" i="56"/>
  <c r="W221" i="56"/>
  <c r="Q221" i="56"/>
  <c r="U220" i="56"/>
  <c r="W221" i="53"/>
  <c r="V220" i="53"/>
  <c r="B220" i="53" s="1"/>
  <c r="R221" i="53"/>
  <c r="U220" i="51"/>
  <c r="Q221" i="51"/>
  <c r="S222" i="51"/>
  <c r="W221" i="51"/>
  <c r="R222" i="51"/>
  <c r="V221" i="51"/>
  <c r="B221" i="51" s="1"/>
  <c r="Q221" i="49"/>
  <c r="U220" i="49"/>
  <c r="S222" i="49"/>
  <c r="W221" i="49"/>
  <c r="R221" i="49"/>
  <c r="V220" i="49"/>
  <c r="B220" i="49" s="1"/>
  <c r="U221" i="59" l="1"/>
  <c r="W221" i="59"/>
  <c r="V221" i="57"/>
  <c r="W221" i="57"/>
  <c r="S223" i="56"/>
  <c r="W222" i="56"/>
  <c r="V223" i="56"/>
  <c r="B223" i="56" s="1"/>
  <c r="R224" i="56"/>
  <c r="Q222" i="56"/>
  <c r="U221" i="56"/>
  <c r="V221" i="53"/>
  <c r="B221" i="53" s="1"/>
  <c r="S223" i="51"/>
  <c r="W222" i="51"/>
  <c r="V222" i="51"/>
  <c r="B222" i="51" s="1"/>
  <c r="R223" i="51"/>
  <c r="Q222" i="51"/>
  <c r="U221" i="51"/>
  <c r="S223" i="49"/>
  <c r="W222" i="49"/>
  <c r="R222" i="49"/>
  <c r="V221" i="49"/>
  <c r="B221" i="49" s="1"/>
  <c r="Q222" i="49"/>
  <c r="U221" i="49"/>
  <c r="Q223" i="56" l="1"/>
  <c r="U222" i="56"/>
  <c r="V224" i="56"/>
  <c r="B224" i="56" s="1"/>
  <c r="R225" i="56"/>
  <c r="S224" i="56"/>
  <c r="W223" i="56"/>
  <c r="R224" i="51"/>
  <c r="V223" i="51"/>
  <c r="B223" i="51" s="1"/>
  <c r="U222" i="51"/>
  <c r="Q223" i="51"/>
  <c r="S224" i="51"/>
  <c r="W223" i="51"/>
  <c r="Q223" i="49"/>
  <c r="U222" i="49"/>
  <c r="R223" i="49"/>
  <c r="V222" i="49"/>
  <c r="B222" i="49" s="1"/>
  <c r="S224" i="49"/>
  <c r="W223" i="49"/>
  <c r="S225" i="56" l="1"/>
  <c r="W224" i="56"/>
  <c r="V225" i="56"/>
  <c r="B225" i="56" s="1"/>
  <c r="R226" i="56"/>
  <c r="Q224" i="56"/>
  <c r="U223" i="56"/>
  <c r="Q224" i="51"/>
  <c r="U223" i="51"/>
  <c r="S225" i="51"/>
  <c r="W224" i="51"/>
  <c r="V224" i="51"/>
  <c r="B224" i="51" s="1"/>
  <c r="R225" i="51"/>
  <c r="S225" i="49"/>
  <c r="W224" i="49"/>
  <c r="R224" i="49"/>
  <c r="V223" i="49"/>
  <c r="B223" i="49" s="1"/>
  <c r="Q224" i="49"/>
  <c r="U223" i="49"/>
  <c r="V226" i="56" l="1"/>
  <c r="B226" i="56" s="1"/>
  <c r="R227" i="56"/>
  <c r="Q225" i="56"/>
  <c r="U224" i="56"/>
  <c r="S226" i="56"/>
  <c r="W225" i="56"/>
  <c r="S226" i="51"/>
  <c r="W225" i="51"/>
  <c r="R226" i="51"/>
  <c r="V225" i="51"/>
  <c r="B225" i="51" s="1"/>
  <c r="U224" i="51"/>
  <c r="Q225" i="51"/>
  <c r="V224" i="49"/>
  <c r="B224" i="49" s="1"/>
  <c r="R225" i="49"/>
  <c r="U224" i="49"/>
  <c r="Q225" i="49"/>
  <c r="S226" i="49"/>
  <c r="W225" i="49"/>
  <c r="Q226" i="56" l="1"/>
  <c r="U225" i="56"/>
  <c r="V227" i="56"/>
  <c r="B227" i="56" s="1"/>
  <c r="R228" i="56"/>
  <c r="S227" i="56"/>
  <c r="W226" i="56"/>
  <c r="Q226" i="51"/>
  <c r="U225" i="51"/>
  <c r="V226" i="51"/>
  <c r="B226" i="51" s="1"/>
  <c r="R227" i="51"/>
  <c r="S227" i="51"/>
  <c r="W226" i="51"/>
  <c r="Q226" i="49"/>
  <c r="U225" i="49"/>
  <c r="S227" i="49"/>
  <c r="W226" i="49"/>
  <c r="R226" i="49"/>
  <c r="V225" i="49"/>
  <c r="B225" i="49" s="1"/>
  <c r="S228" i="56" l="1"/>
  <c r="W227" i="56"/>
  <c r="V228" i="56"/>
  <c r="B228" i="56" s="1"/>
  <c r="R229" i="56"/>
  <c r="Q227" i="56"/>
  <c r="U226" i="56"/>
  <c r="S228" i="51"/>
  <c r="W227" i="51"/>
  <c r="R228" i="51"/>
  <c r="V227" i="51"/>
  <c r="B227" i="51" s="1"/>
  <c r="Q227" i="51"/>
  <c r="U226" i="51"/>
  <c r="R227" i="49"/>
  <c r="V226" i="49"/>
  <c r="B226" i="49" s="1"/>
  <c r="S228" i="49"/>
  <c r="W227" i="49"/>
  <c r="Q227" i="49"/>
  <c r="U226" i="49"/>
  <c r="V229" i="56" l="1"/>
  <c r="B229" i="56" s="1"/>
  <c r="R230" i="56"/>
  <c r="Q228" i="56"/>
  <c r="U227" i="56"/>
  <c r="S229" i="56"/>
  <c r="W228" i="56"/>
  <c r="Q228" i="51"/>
  <c r="U227" i="51"/>
  <c r="R229" i="51"/>
  <c r="R230" i="51" s="1"/>
  <c r="V228" i="51"/>
  <c r="B228" i="51" s="1"/>
  <c r="S229" i="51"/>
  <c r="S230" i="51" s="1"/>
  <c r="W228" i="51"/>
  <c r="Q228" i="49"/>
  <c r="U227" i="49"/>
  <c r="S229" i="49"/>
  <c r="W228" i="49"/>
  <c r="R228" i="49"/>
  <c r="V227" i="49"/>
  <c r="B227" i="49" s="1"/>
  <c r="W230" i="51" l="1"/>
  <c r="S231" i="51"/>
  <c r="W231" i="51" s="1"/>
  <c r="V230" i="51"/>
  <c r="R231" i="51"/>
  <c r="V231" i="51" s="1"/>
  <c r="S230" i="56"/>
  <c r="W229" i="56"/>
  <c r="Q229" i="56"/>
  <c r="U228" i="56"/>
  <c r="V230" i="56"/>
  <c r="B230" i="56" s="1"/>
  <c r="R231" i="56"/>
  <c r="W229" i="51"/>
  <c r="V229" i="51"/>
  <c r="B229" i="51" s="1"/>
  <c r="Q229" i="51"/>
  <c r="Q230" i="51" s="1"/>
  <c r="U228" i="51"/>
  <c r="V228" i="49"/>
  <c r="B228" i="49" s="1"/>
  <c r="R229" i="49"/>
  <c r="S230" i="49"/>
  <c r="W229" i="49"/>
  <c r="U228" i="49"/>
  <c r="Q229" i="49"/>
  <c r="U230" i="51" l="1"/>
  <c r="Q231" i="51"/>
  <c r="U231" i="51" s="1"/>
  <c r="Q230" i="56"/>
  <c r="U229" i="56"/>
  <c r="V231" i="56"/>
  <c r="B231" i="56" s="1"/>
  <c r="R232" i="56"/>
  <c r="S231" i="56"/>
  <c r="W230" i="56"/>
  <c r="U229" i="51"/>
  <c r="Q230" i="49"/>
  <c r="U229" i="49"/>
  <c r="S231" i="49"/>
  <c r="W230" i="49"/>
  <c r="R230" i="49"/>
  <c r="V229" i="49"/>
  <c r="B229" i="49" s="1"/>
  <c r="S232" i="56" l="1"/>
  <c r="W231" i="56"/>
  <c r="V232" i="56"/>
  <c r="B232" i="56" s="1"/>
  <c r="R233" i="56"/>
  <c r="Q231" i="56"/>
  <c r="U230" i="56"/>
  <c r="B230" i="51"/>
  <c r="V230" i="49"/>
  <c r="B230" i="49" s="1"/>
  <c r="R231" i="49"/>
  <c r="W231" i="49"/>
  <c r="Q231" i="49"/>
  <c r="U230" i="49"/>
  <c r="Q232" i="56" l="1"/>
  <c r="U231" i="56"/>
  <c r="V233" i="56"/>
  <c r="B233" i="56" s="1"/>
  <c r="R234" i="56"/>
  <c r="S233" i="56"/>
  <c r="W232" i="56"/>
  <c r="U231" i="49"/>
  <c r="V231" i="49"/>
  <c r="B231" i="49" s="1"/>
  <c r="S234" i="56" l="1"/>
  <c r="W233" i="56"/>
  <c r="V234" i="56"/>
  <c r="B234" i="56" s="1"/>
  <c r="R235" i="56"/>
  <c r="Q233" i="56"/>
  <c r="U232" i="56"/>
  <c r="B231" i="51"/>
  <c r="Q234" i="56" l="1"/>
  <c r="U233" i="56"/>
  <c r="V235" i="56"/>
  <c r="B235" i="56" s="1"/>
  <c r="R236" i="56"/>
  <c r="S235" i="56"/>
  <c r="W234" i="56"/>
  <c r="Y11" i="51"/>
  <c r="C15" i="51"/>
  <c r="D13" i="51"/>
  <c r="N13" i="51" s="1"/>
  <c r="D14" i="51"/>
  <c r="N14" i="51" s="1"/>
  <c r="Y15" i="51"/>
  <c r="D15" i="51"/>
  <c r="N15" i="51" s="1"/>
  <c r="C14" i="51"/>
  <c r="Y13" i="51"/>
  <c r="E15" i="51"/>
  <c r="E12" i="51"/>
  <c r="E14" i="51"/>
  <c r="Y14" i="51"/>
  <c r="E11" i="51"/>
  <c r="E13" i="51"/>
  <c r="Y12" i="51"/>
  <c r="D12" i="51"/>
  <c r="N12" i="51" s="1"/>
  <c r="D11" i="51"/>
  <c r="C12" i="51"/>
  <c r="C13" i="51"/>
  <c r="C11" i="51"/>
  <c r="V236" i="56" l="1"/>
  <c r="B236" i="56" s="1"/>
  <c r="B237" i="56" s="1"/>
  <c r="R237" i="56"/>
  <c r="V237" i="56" s="1"/>
  <c r="S236" i="56"/>
  <c r="W235" i="56"/>
  <c r="Q235" i="56"/>
  <c r="U234" i="56"/>
  <c r="M14" i="51"/>
  <c r="J14" i="51"/>
  <c r="AA14" i="51" s="1"/>
  <c r="AB14" i="51" s="1"/>
  <c r="K14" i="51"/>
  <c r="I13" i="51"/>
  <c r="G13" i="51"/>
  <c r="H13" i="51" s="1"/>
  <c r="O13" i="51"/>
  <c r="S11" i="51"/>
  <c r="I11" i="51"/>
  <c r="G11" i="51"/>
  <c r="H11" i="51" s="1"/>
  <c r="O11" i="51"/>
  <c r="J11" i="51"/>
  <c r="AA11" i="51" s="1"/>
  <c r="AB11" i="51" s="1"/>
  <c r="Q11" i="51"/>
  <c r="M11" i="51"/>
  <c r="K11" i="51"/>
  <c r="M13" i="51"/>
  <c r="K13" i="51"/>
  <c r="J13" i="51"/>
  <c r="AA13" i="51" s="1"/>
  <c r="AB13" i="51" s="1"/>
  <c r="G14" i="51"/>
  <c r="H14" i="51" s="1"/>
  <c r="O14" i="51"/>
  <c r="I14" i="51"/>
  <c r="K12" i="51"/>
  <c r="J12" i="51"/>
  <c r="AA12" i="51" s="1"/>
  <c r="AB12" i="51" s="1"/>
  <c r="M12" i="51"/>
  <c r="O12" i="51"/>
  <c r="I12" i="51"/>
  <c r="G12" i="51"/>
  <c r="H12" i="51" s="1"/>
  <c r="J15" i="51"/>
  <c r="AA15" i="51" s="1"/>
  <c r="AB15" i="51" s="1"/>
  <c r="M15" i="51"/>
  <c r="K15" i="51"/>
  <c r="R11" i="51"/>
  <c r="N11" i="51"/>
  <c r="I15" i="51"/>
  <c r="G15" i="51"/>
  <c r="H15" i="51" s="1"/>
  <c r="O15" i="51"/>
  <c r="Y16" i="51"/>
  <c r="Z11" i="51" s="1"/>
  <c r="Y13" i="49"/>
  <c r="D14" i="49"/>
  <c r="N14" i="49" s="1"/>
  <c r="D13" i="49"/>
  <c r="N13" i="49" s="1"/>
  <c r="Y14" i="49"/>
  <c r="Y11" i="49"/>
  <c r="C15" i="49"/>
  <c r="D15" i="49"/>
  <c r="N15" i="49" s="1"/>
  <c r="D11" i="49"/>
  <c r="C13" i="49"/>
  <c r="E15" i="49"/>
  <c r="E13" i="49"/>
  <c r="C11" i="49"/>
  <c r="E11" i="49"/>
  <c r="Y15" i="49"/>
  <c r="Y12" i="49"/>
  <c r="C12" i="49"/>
  <c r="E12" i="49"/>
  <c r="E14" i="49"/>
  <c r="C14" i="49"/>
  <c r="D12" i="49"/>
  <c r="N12" i="49" s="1"/>
  <c r="Q236" i="56" l="1"/>
  <c r="U235" i="56"/>
  <c r="S237" i="56"/>
  <c r="W237" i="56" s="1"/>
  <c r="W236" i="56"/>
  <c r="C14" i="56"/>
  <c r="E12" i="56"/>
  <c r="D15" i="56"/>
  <c r="N15" i="56" s="1"/>
  <c r="C12" i="56"/>
  <c r="E13" i="56"/>
  <c r="E14" i="56"/>
  <c r="D14" i="56"/>
  <c r="N14" i="56" s="1"/>
  <c r="E15" i="56"/>
  <c r="C15" i="56"/>
  <c r="Y11" i="56"/>
  <c r="Y13" i="56"/>
  <c r="Y12" i="56"/>
  <c r="D11" i="56"/>
  <c r="D12" i="56"/>
  <c r="N12" i="56" s="1"/>
  <c r="E11" i="56"/>
  <c r="C11" i="56"/>
  <c r="C13" i="56"/>
  <c r="Y15" i="56"/>
  <c r="D13" i="56"/>
  <c r="N13" i="56" s="1"/>
  <c r="Y14" i="56"/>
  <c r="AC15" i="51"/>
  <c r="AC14" i="51"/>
  <c r="AC13" i="51"/>
  <c r="Z15" i="51"/>
  <c r="AC12" i="51"/>
  <c r="R12" i="51"/>
  <c r="V11" i="51"/>
  <c r="Z14" i="51"/>
  <c r="AC11" i="51"/>
  <c r="W11" i="51"/>
  <c r="S12" i="51"/>
  <c r="Z12" i="51"/>
  <c r="U11" i="51"/>
  <c r="Q12" i="51"/>
  <c r="Z13" i="51"/>
  <c r="J16" i="51"/>
  <c r="AA16" i="51" s="1"/>
  <c r="AB16" i="51" s="1"/>
  <c r="AC16" i="51" s="1"/>
  <c r="K12" i="49"/>
  <c r="J12" i="49"/>
  <c r="AA12" i="49" s="1"/>
  <c r="AB12" i="49" s="1"/>
  <c r="M12" i="49"/>
  <c r="K15" i="49"/>
  <c r="M15" i="49"/>
  <c r="J15" i="49"/>
  <c r="AA15" i="49" s="1"/>
  <c r="AB15" i="49" s="1"/>
  <c r="R11" i="49"/>
  <c r="N11" i="49"/>
  <c r="S11" i="49"/>
  <c r="I11" i="49"/>
  <c r="G11" i="49"/>
  <c r="H11" i="49" s="1"/>
  <c r="O11" i="49"/>
  <c r="Y16" i="49"/>
  <c r="Z15" i="49" s="1"/>
  <c r="Q11" i="49"/>
  <c r="K11" i="49"/>
  <c r="J11" i="49"/>
  <c r="M11" i="49"/>
  <c r="J14" i="49"/>
  <c r="AA14" i="49" s="1"/>
  <c r="AB14" i="49" s="1"/>
  <c r="K14" i="49"/>
  <c r="M14" i="49"/>
  <c r="G13" i="49"/>
  <c r="H13" i="49" s="1"/>
  <c r="O13" i="49"/>
  <c r="I13" i="49"/>
  <c r="G14" i="49"/>
  <c r="H14" i="49" s="1"/>
  <c r="O14" i="49"/>
  <c r="I14" i="49"/>
  <c r="I15" i="49"/>
  <c r="G15" i="49"/>
  <c r="H15" i="49" s="1"/>
  <c r="O15" i="49"/>
  <c r="I12" i="49"/>
  <c r="G12" i="49"/>
  <c r="H12" i="49" s="1"/>
  <c r="O12" i="49"/>
  <c r="M13" i="49"/>
  <c r="K13" i="49"/>
  <c r="J13" i="49"/>
  <c r="AA13" i="49" s="1"/>
  <c r="AB13" i="49" s="1"/>
  <c r="Y12" i="59" l="1"/>
  <c r="E15" i="59"/>
  <c r="Y11" i="59"/>
  <c r="D12" i="59"/>
  <c r="N12" i="59" s="1"/>
  <c r="E14" i="59"/>
  <c r="Y13" i="59"/>
  <c r="Y14" i="59"/>
  <c r="D15" i="59"/>
  <c r="N15" i="59" s="1"/>
  <c r="D11" i="59"/>
  <c r="E11" i="59"/>
  <c r="E13" i="59"/>
  <c r="E12" i="59"/>
  <c r="C14" i="59"/>
  <c r="D14" i="59"/>
  <c r="N14" i="59" s="1"/>
  <c r="C15" i="59"/>
  <c r="Y15" i="59"/>
  <c r="D13" i="59"/>
  <c r="N13" i="59" s="1"/>
  <c r="C12" i="59"/>
  <c r="C13" i="59"/>
  <c r="C11" i="59"/>
  <c r="C14" i="58"/>
  <c r="D15" i="58"/>
  <c r="N15" i="58" s="1"/>
  <c r="E15" i="58"/>
  <c r="E13" i="58"/>
  <c r="E12" i="58"/>
  <c r="Y11" i="58"/>
  <c r="E11" i="58"/>
  <c r="C12" i="58"/>
  <c r="Y12" i="58"/>
  <c r="D12" i="58"/>
  <c r="N12" i="58" s="1"/>
  <c r="D13" i="58"/>
  <c r="N13" i="58" s="1"/>
  <c r="E14" i="58"/>
  <c r="C11" i="58"/>
  <c r="Y13" i="58"/>
  <c r="C13" i="58"/>
  <c r="C15" i="58"/>
  <c r="Y15" i="58"/>
  <c r="D14" i="58"/>
  <c r="N14" i="58" s="1"/>
  <c r="Y14" i="58"/>
  <c r="D11" i="58"/>
  <c r="Y16" i="56"/>
  <c r="Z11" i="56" s="1"/>
  <c r="G12" i="56"/>
  <c r="H12" i="56" s="1"/>
  <c r="I12" i="56"/>
  <c r="O12" i="56"/>
  <c r="K13" i="56"/>
  <c r="M13" i="56"/>
  <c r="J13" i="56"/>
  <c r="AA13" i="56" s="1"/>
  <c r="AB13" i="56" s="1"/>
  <c r="J15" i="56"/>
  <c r="AA15" i="56" s="1"/>
  <c r="AB15" i="56" s="1"/>
  <c r="M15" i="56"/>
  <c r="K15" i="56"/>
  <c r="K14" i="56"/>
  <c r="M14" i="56"/>
  <c r="J14" i="56"/>
  <c r="AA14" i="56" s="1"/>
  <c r="AB14" i="56" s="1"/>
  <c r="M12" i="56"/>
  <c r="K12" i="56"/>
  <c r="J12" i="56"/>
  <c r="J11" i="56"/>
  <c r="M11" i="56"/>
  <c r="K11" i="56"/>
  <c r="Q11" i="56"/>
  <c r="G15" i="56"/>
  <c r="H15" i="56" s="1"/>
  <c r="I15" i="56"/>
  <c r="O15" i="56"/>
  <c r="O11" i="56"/>
  <c r="I11" i="56"/>
  <c r="S11" i="56"/>
  <c r="G11" i="56"/>
  <c r="H11" i="56" s="1"/>
  <c r="I14" i="56"/>
  <c r="G14" i="56"/>
  <c r="H14" i="56" s="1"/>
  <c r="O14" i="56"/>
  <c r="AA12" i="56"/>
  <c r="AB12" i="56" s="1"/>
  <c r="Z12" i="56"/>
  <c r="N11" i="56"/>
  <c r="R11" i="56"/>
  <c r="I13" i="56"/>
  <c r="O13" i="56"/>
  <c r="G13" i="56"/>
  <c r="H13" i="56" s="1"/>
  <c r="Q237" i="56"/>
  <c r="U237" i="56" s="1"/>
  <c r="U236" i="56"/>
  <c r="Z16" i="51"/>
  <c r="W12" i="51"/>
  <c r="S13" i="51"/>
  <c r="U12" i="51"/>
  <c r="Q13" i="51"/>
  <c r="V12" i="51"/>
  <c r="R13" i="51"/>
  <c r="AC14" i="49"/>
  <c r="Z13" i="49"/>
  <c r="AC15" i="49"/>
  <c r="AC13" i="49"/>
  <c r="AC12" i="49"/>
  <c r="J16" i="49"/>
  <c r="AA16" i="49" s="1"/>
  <c r="AB16" i="49" s="1"/>
  <c r="AC16" i="49" s="1"/>
  <c r="S12" i="49"/>
  <c r="W11" i="49"/>
  <c r="Q12" i="49"/>
  <c r="U11" i="49"/>
  <c r="V11" i="49"/>
  <c r="R12" i="49"/>
  <c r="Z11" i="49"/>
  <c r="Z12" i="49"/>
  <c r="Z14" i="49"/>
  <c r="AA11" i="49"/>
  <c r="AB11" i="49" s="1"/>
  <c r="AC11" i="49" s="1"/>
  <c r="AC13" i="56" l="1"/>
  <c r="AC15" i="56"/>
  <c r="M11" i="59"/>
  <c r="K11" i="59"/>
  <c r="J11" i="59"/>
  <c r="AA11" i="59" s="1"/>
  <c r="AB11" i="59" s="1"/>
  <c r="AC11" i="59" s="1"/>
  <c r="Q11" i="59"/>
  <c r="G12" i="59"/>
  <c r="H12" i="59" s="1"/>
  <c r="O12" i="59"/>
  <c r="I12" i="59"/>
  <c r="K13" i="59"/>
  <c r="M13" i="59"/>
  <c r="J13" i="59"/>
  <c r="AA13" i="59" s="1"/>
  <c r="AB13" i="59" s="1"/>
  <c r="I13" i="59"/>
  <c r="G13" i="59"/>
  <c r="H13" i="59" s="1"/>
  <c r="O13" i="59"/>
  <c r="Y16" i="59"/>
  <c r="Z12" i="59" s="1"/>
  <c r="S11" i="59"/>
  <c r="I11" i="59"/>
  <c r="G11" i="59"/>
  <c r="H11" i="59" s="1"/>
  <c r="O11" i="59"/>
  <c r="I15" i="59"/>
  <c r="G15" i="59"/>
  <c r="H15" i="59" s="1"/>
  <c r="O15" i="59"/>
  <c r="N11" i="59"/>
  <c r="R11" i="59"/>
  <c r="M15" i="59"/>
  <c r="K15" i="59"/>
  <c r="J15" i="59"/>
  <c r="AA15" i="59" s="1"/>
  <c r="AB15" i="59" s="1"/>
  <c r="M12" i="59"/>
  <c r="K12" i="59"/>
  <c r="J12" i="59"/>
  <c r="AA12" i="59" s="1"/>
  <c r="AB12" i="59" s="1"/>
  <c r="AC12" i="59" s="1"/>
  <c r="K14" i="59"/>
  <c r="J14" i="59"/>
  <c r="AA14" i="59" s="1"/>
  <c r="AB14" i="59" s="1"/>
  <c r="M14" i="59"/>
  <c r="I14" i="59"/>
  <c r="G14" i="59"/>
  <c r="H14" i="59" s="1"/>
  <c r="O14" i="59"/>
  <c r="M12" i="58"/>
  <c r="J12" i="58"/>
  <c r="K12" i="58"/>
  <c r="K13" i="58"/>
  <c r="J13" i="58"/>
  <c r="AA13" i="58" s="1"/>
  <c r="AB13" i="58" s="1"/>
  <c r="M13" i="58"/>
  <c r="G11" i="58"/>
  <c r="H11" i="58" s="1"/>
  <c r="O11" i="58"/>
  <c r="S11" i="58"/>
  <c r="I11" i="58"/>
  <c r="M15" i="58"/>
  <c r="K15" i="58"/>
  <c r="J15" i="58"/>
  <c r="AA15" i="58" s="1"/>
  <c r="AB15" i="58" s="1"/>
  <c r="AC15" i="58" s="1"/>
  <c r="Y16" i="58"/>
  <c r="Z15" i="58" s="1"/>
  <c r="Q11" i="58"/>
  <c r="M11" i="58"/>
  <c r="K11" i="58"/>
  <c r="J11" i="58"/>
  <c r="I12" i="58"/>
  <c r="G12" i="58"/>
  <c r="H12" i="58" s="1"/>
  <c r="O12" i="58"/>
  <c r="N11" i="58"/>
  <c r="R11" i="58"/>
  <c r="I14" i="58"/>
  <c r="O14" i="58"/>
  <c r="G14" i="58"/>
  <c r="H14" i="58" s="1"/>
  <c r="I13" i="58"/>
  <c r="G13" i="58"/>
  <c r="H13" i="58" s="1"/>
  <c r="O13" i="58"/>
  <c r="Z14" i="58"/>
  <c r="G15" i="58"/>
  <c r="H15" i="58" s="1"/>
  <c r="O15" i="58"/>
  <c r="I15" i="58"/>
  <c r="AA12" i="58"/>
  <c r="AB12" i="58" s="1"/>
  <c r="M14" i="58"/>
  <c r="K14" i="58"/>
  <c r="J14" i="58"/>
  <c r="AA14" i="58" s="1"/>
  <c r="AB14" i="58" s="1"/>
  <c r="D12" i="57"/>
  <c r="N12" i="57" s="1"/>
  <c r="Y15" i="57"/>
  <c r="C12" i="57"/>
  <c r="C15" i="57"/>
  <c r="E13" i="57"/>
  <c r="D14" i="57"/>
  <c r="N14" i="57" s="1"/>
  <c r="Y14" i="57"/>
  <c r="E14" i="57"/>
  <c r="E15" i="57"/>
  <c r="C13" i="57"/>
  <c r="Y12" i="57"/>
  <c r="Y11" i="57"/>
  <c r="C11" i="57"/>
  <c r="D11" i="57"/>
  <c r="C14" i="57"/>
  <c r="D15" i="57"/>
  <c r="N15" i="57" s="1"/>
  <c r="D13" i="57"/>
  <c r="N13" i="57" s="1"/>
  <c r="E12" i="57"/>
  <c r="E11" i="57"/>
  <c r="Y13" i="57"/>
  <c r="J16" i="56"/>
  <c r="AA16" i="56" s="1"/>
  <c r="AB16" i="56" s="1"/>
  <c r="AC16" i="56" s="1"/>
  <c r="AA11" i="56"/>
  <c r="AB11" i="56" s="1"/>
  <c r="AC11" i="56" s="1"/>
  <c r="Z15" i="56"/>
  <c r="AC14" i="56"/>
  <c r="AC12" i="56"/>
  <c r="V11" i="56"/>
  <c r="R12" i="56"/>
  <c r="Z14" i="56"/>
  <c r="Q12" i="56"/>
  <c r="U11" i="56"/>
  <c r="S12" i="56"/>
  <c r="W11" i="56"/>
  <c r="Z13" i="56"/>
  <c r="Z16" i="56" s="1"/>
  <c r="E12" i="53"/>
  <c r="E15" i="53"/>
  <c r="Y11" i="53"/>
  <c r="E13" i="53"/>
  <c r="E14" i="53"/>
  <c r="C12" i="53"/>
  <c r="E11" i="53"/>
  <c r="Y14" i="53"/>
  <c r="D11" i="53"/>
  <c r="Y15" i="53"/>
  <c r="C13" i="53"/>
  <c r="D15" i="53"/>
  <c r="N15" i="53" s="1"/>
  <c r="C11" i="53"/>
  <c r="D13" i="53"/>
  <c r="N13" i="53" s="1"/>
  <c r="D12" i="53"/>
  <c r="N12" i="53" s="1"/>
  <c r="D14" i="53"/>
  <c r="N14" i="53" s="1"/>
  <c r="C15" i="53"/>
  <c r="C14" i="53"/>
  <c r="Y13" i="53"/>
  <c r="Y12" i="53"/>
  <c r="V13" i="51"/>
  <c r="R14" i="51"/>
  <c r="Q14" i="51"/>
  <c r="U13" i="51"/>
  <c r="W13" i="51"/>
  <c r="S14" i="51"/>
  <c r="Z16" i="49"/>
  <c r="V12" i="49"/>
  <c r="R13" i="49"/>
  <c r="U12" i="49"/>
  <c r="Q13" i="49"/>
  <c r="W12" i="49"/>
  <c r="S13" i="49"/>
  <c r="J16" i="58" l="1"/>
  <c r="Z12" i="58"/>
  <c r="AA11" i="58"/>
  <c r="AB11" i="58" s="1"/>
  <c r="AC11" i="58" s="1"/>
  <c r="Z13" i="58"/>
  <c r="AC13" i="59"/>
  <c r="AC15" i="59"/>
  <c r="Z11" i="59"/>
  <c r="AC14" i="59"/>
  <c r="Z13" i="59"/>
  <c r="Z15" i="59"/>
  <c r="Q12" i="59"/>
  <c r="U11" i="59"/>
  <c r="J16" i="59"/>
  <c r="AA16" i="59" s="1"/>
  <c r="AB16" i="59" s="1"/>
  <c r="AC16" i="59" s="1"/>
  <c r="Z14" i="59"/>
  <c r="V11" i="59"/>
  <c r="R12" i="59"/>
  <c r="W11" i="59"/>
  <c r="S12" i="59"/>
  <c r="AC14" i="58"/>
  <c r="AC13" i="58"/>
  <c r="R12" i="58"/>
  <c r="V11" i="58"/>
  <c r="Q12" i="58"/>
  <c r="U11" i="58"/>
  <c r="AA16" i="58"/>
  <c r="AB16" i="58" s="1"/>
  <c r="AC16" i="58" s="1"/>
  <c r="AC12" i="58"/>
  <c r="Z11" i="58"/>
  <c r="S12" i="58"/>
  <c r="W11" i="58"/>
  <c r="I14" i="57"/>
  <c r="G14" i="57"/>
  <c r="H14" i="57" s="1"/>
  <c r="O14" i="57"/>
  <c r="K14" i="57"/>
  <c r="J14" i="57"/>
  <c r="AA14" i="57" s="1"/>
  <c r="AB14" i="57" s="1"/>
  <c r="AC14" i="57" s="1"/>
  <c r="M14" i="57"/>
  <c r="Z14" i="57"/>
  <c r="N11" i="57"/>
  <c r="R11" i="57"/>
  <c r="M11" i="57"/>
  <c r="K11" i="57"/>
  <c r="J11" i="57"/>
  <c r="Q11" i="57"/>
  <c r="I13" i="57"/>
  <c r="G13" i="57"/>
  <c r="H13" i="57" s="1"/>
  <c r="O13" i="57"/>
  <c r="Y16" i="57"/>
  <c r="Z11" i="57" s="1"/>
  <c r="M15" i="57"/>
  <c r="K15" i="57"/>
  <c r="J15" i="57"/>
  <c r="AA15" i="57" s="1"/>
  <c r="AB15" i="57" s="1"/>
  <c r="S11" i="57"/>
  <c r="I11" i="57"/>
  <c r="O11" i="57"/>
  <c r="G11" i="57"/>
  <c r="H11" i="57" s="1"/>
  <c r="Z12" i="57"/>
  <c r="M12" i="57"/>
  <c r="K12" i="57"/>
  <c r="J12" i="57"/>
  <c r="AA12" i="57" s="1"/>
  <c r="AB12" i="57" s="1"/>
  <c r="AC12" i="57" s="1"/>
  <c r="G12" i="57"/>
  <c r="H12" i="57" s="1"/>
  <c r="O12" i="57"/>
  <c r="I12" i="57"/>
  <c r="J13" i="57"/>
  <c r="AA13" i="57" s="1"/>
  <c r="AB13" i="57" s="1"/>
  <c r="M13" i="57"/>
  <c r="K13" i="57"/>
  <c r="Z15" i="57"/>
  <c r="I15" i="57"/>
  <c r="O15" i="57"/>
  <c r="G15" i="57"/>
  <c r="H15" i="57" s="1"/>
  <c r="S13" i="56"/>
  <c r="W12" i="56"/>
  <c r="Q13" i="56"/>
  <c r="U12" i="56"/>
  <c r="R13" i="56"/>
  <c r="V12" i="56"/>
  <c r="M15" i="53"/>
  <c r="K15" i="53"/>
  <c r="J15" i="53"/>
  <c r="S11" i="53"/>
  <c r="I11" i="53"/>
  <c r="O11" i="53"/>
  <c r="G11" i="53"/>
  <c r="H11" i="53" s="1"/>
  <c r="M12" i="53"/>
  <c r="K12" i="53"/>
  <c r="J12" i="53"/>
  <c r="M14" i="53"/>
  <c r="K14" i="53"/>
  <c r="J14" i="53"/>
  <c r="AA14" i="53" s="1"/>
  <c r="AB14" i="53" s="1"/>
  <c r="M11" i="53"/>
  <c r="K11" i="53"/>
  <c r="J11" i="53"/>
  <c r="AA11" i="53" s="1"/>
  <c r="AB11" i="53" s="1"/>
  <c r="AC11" i="53" s="1"/>
  <c r="Q11" i="53"/>
  <c r="I14" i="53"/>
  <c r="O14" i="53"/>
  <c r="G14" i="53"/>
  <c r="H14" i="53" s="1"/>
  <c r="AA12" i="53"/>
  <c r="AB12" i="53" s="1"/>
  <c r="G13" i="53"/>
  <c r="H13" i="53" s="1"/>
  <c r="I13" i="53"/>
  <c r="O13" i="53"/>
  <c r="J13" i="53"/>
  <c r="AA13" i="53" s="1"/>
  <c r="AB13" i="53" s="1"/>
  <c r="M13" i="53"/>
  <c r="K13" i="53"/>
  <c r="Y16" i="53"/>
  <c r="Z14" i="53" s="1"/>
  <c r="AA15" i="53"/>
  <c r="AB15" i="53" s="1"/>
  <c r="O15" i="53"/>
  <c r="I15" i="53"/>
  <c r="G15" i="53"/>
  <c r="H15" i="53" s="1"/>
  <c r="R11" i="53"/>
  <c r="N11" i="53"/>
  <c r="O12" i="53"/>
  <c r="G12" i="53"/>
  <c r="H12" i="53" s="1"/>
  <c r="I12" i="53"/>
  <c r="U14" i="51"/>
  <c r="Q15" i="51"/>
  <c r="U15" i="51" s="1"/>
  <c r="S15" i="51"/>
  <c r="W15" i="51" s="1"/>
  <c r="W14" i="51"/>
  <c r="R15" i="51"/>
  <c r="V15" i="51" s="1"/>
  <c r="V14" i="51"/>
  <c r="W13" i="49"/>
  <c r="S14" i="49"/>
  <c r="V13" i="49"/>
  <c r="R14" i="49"/>
  <c r="Q14" i="49"/>
  <c r="U13" i="49"/>
  <c r="Z16" i="58" l="1"/>
  <c r="Z16" i="59"/>
  <c r="Q13" i="59"/>
  <c r="U12" i="59"/>
  <c r="S13" i="59"/>
  <c r="W12" i="59"/>
  <c r="R13" i="59"/>
  <c r="V12" i="59"/>
  <c r="Q13" i="58"/>
  <c r="U12" i="58"/>
  <c r="R13" i="58"/>
  <c r="V12" i="58"/>
  <c r="S13" i="58"/>
  <c r="W12" i="58"/>
  <c r="AC13" i="57"/>
  <c r="Q12" i="57"/>
  <c r="U11" i="57"/>
  <c r="J16" i="57"/>
  <c r="AA16" i="57" s="1"/>
  <c r="AB16" i="57" s="1"/>
  <c r="AC16" i="57" s="1"/>
  <c r="AA11" i="57"/>
  <c r="AB11" i="57" s="1"/>
  <c r="AC11" i="57" s="1"/>
  <c r="R12" i="57"/>
  <c r="V11" i="57"/>
  <c r="AC15" i="57"/>
  <c r="W11" i="57"/>
  <c r="S12" i="57"/>
  <c r="Z13" i="57"/>
  <c r="Z16" i="57" s="1"/>
  <c r="R14" i="56"/>
  <c r="V13" i="56"/>
  <c r="U13" i="56"/>
  <c r="Q14" i="56"/>
  <c r="S14" i="56"/>
  <c r="W13" i="56"/>
  <c r="Z15" i="53"/>
  <c r="AC14" i="53"/>
  <c r="Z11" i="53"/>
  <c r="Z12" i="53"/>
  <c r="AC12" i="53"/>
  <c r="AC13" i="53"/>
  <c r="Z13" i="53"/>
  <c r="W11" i="53"/>
  <c r="S12" i="53"/>
  <c r="AC15" i="53"/>
  <c r="U11" i="53"/>
  <c r="Q12" i="53"/>
  <c r="J16" i="53"/>
  <c r="AA16" i="53" s="1"/>
  <c r="AB16" i="53" s="1"/>
  <c r="AC16" i="53" s="1"/>
  <c r="V11" i="53"/>
  <c r="R12" i="53"/>
  <c r="R15" i="49"/>
  <c r="V15" i="49" s="1"/>
  <c r="V14" i="49"/>
  <c r="S15" i="49"/>
  <c r="W15" i="49" s="1"/>
  <c r="W14" i="49"/>
  <c r="Q15" i="49"/>
  <c r="U15" i="49" s="1"/>
  <c r="U14" i="49"/>
  <c r="Z16" i="53" l="1"/>
  <c r="R14" i="59"/>
  <c r="V13" i="59"/>
  <c r="S14" i="59"/>
  <c r="W13" i="59"/>
  <c r="Q14" i="59"/>
  <c r="U13" i="59"/>
  <c r="S14" i="58"/>
  <c r="W13" i="58"/>
  <c r="V13" i="58"/>
  <c r="R14" i="58"/>
  <c r="U13" i="58"/>
  <c r="Q14" i="58"/>
  <c r="R13" i="57"/>
  <c r="V12" i="57"/>
  <c r="S13" i="57"/>
  <c r="W12" i="57"/>
  <c r="Q13" i="57"/>
  <c r="U12" i="57"/>
  <c r="Q15" i="56"/>
  <c r="U15" i="56" s="1"/>
  <c r="U14" i="56"/>
  <c r="W14" i="56"/>
  <c r="S15" i="56"/>
  <c r="W15" i="56" s="1"/>
  <c r="V14" i="56"/>
  <c r="R15" i="56"/>
  <c r="V15" i="56" s="1"/>
  <c r="S13" i="53"/>
  <c r="W12" i="53"/>
  <c r="Q13" i="53"/>
  <c r="U12" i="53"/>
  <c r="R13" i="53"/>
  <c r="V12" i="53"/>
  <c r="J231" i="48"/>
  <c r="J230" i="48"/>
  <c r="J229" i="48"/>
  <c r="J227" i="48"/>
  <c r="I226" i="48"/>
  <c r="J225" i="48"/>
  <c r="J224" i="48"/>
  <c r="I224" i="48"/>
  <c r="J223" i="48"/>
  <c r="J222" i="48"/>
  <c r="J221" i="48"/>
  <c r="J219" i="48"/>
  <c r="I218" i="48"/>
  <c r="J217" i="48"/>
  <c r="J216" i="48"/>
  <c r="J215" i="48"/>
  <c r="J214" i="48"/>
  <c r="J213" i="48"/>
  <c r="J212" i="48"/>
  <c r="J211" i="48"/>
  <c r="J210" i="48"/>
  <c r="J209" i="48"/>
  <c r="I208" i="48"/>
  <c r="J207" i="48"/>
  <c r="J205" i="48"/>
  <c r="K204" i="48"/>
  <c r="G204" i="48"/>
  <c r="H204" i="48" s="1"/>
  <c r="G203" i="48"/>
  <c r="H203" i="48" s="1"/>
  <c r="J203" i="48"/>
  <c r="I202" i="48"/>
  <c r="G202" i="48"/>
  <c r="H202" i="48" s="1"/>
  <c r="G201" i="48"/>
  <c r="H201" i="48" s="1"/>
  <c r="J201" i="48"/>
  <c r="G200" i="48"/>
  <c r="H200" i="48" s="1"/>
  <c r="K199" i="48"/>
  <c r="J199" i="48"/>
  <c r="G198" i="48"/>
  <c r="H198" i="48" s="1"/>
  <c r="I198" i="48"/>
  <c r="J197" i="48"/>
  <c r="I196" i="48"/>
  <c r="G196" i="48"/>
  <c r="H196" i="48" s="1"/>
  <c r="K195" i="48"/>
  <c r="I195" i="48"/>
  <c r="G195" i="48"/>
  <c r="H195" i="48" s="1"/>
  <c r="I194" i="48"/>
  <c r="G194" i="48"/>
  <c r="H194" i="48" s="1"/>
  <c r="J193" i="48"/>
  <c r="K193" i="48"/>
  <c r="J192" i="48"/>
  <c r="G192" i="48"/>
  <c r="H192" i="48" s="1"/>
  <c r="I192" i="48"/>
  <c r="I191" i="48"/>
  <c r="G191" i="48"/>
  <c r="H191" i="48" s="1"/>
  <c r="J190" i="48"/>
  <c r="J189" i="48"/>
  <c r="J187" i="48"/>
  <c r="I187" i="48"/>
  <c r="G186" i="48"/>
  <c r="H186" i="48" s="1"/>
  <c r="K185" i="48"/>
  <c r="G185" i="48"/>
  <c r="H185" i="48" s="1"/>
  <c r="J183" i="48"/>
  <c r="K183" i="48"/>
  <c r="I182" i="48"/>
  <c r="K181" i="48"/>
  <c r="J181" i="48"/>
  <c r="I180" i="48"/>
  <c r="G180" i="48"/>
  <c r="H180" i="48" s="1"/>
  <c r="K179" i="48"/>
  <c r="J179" i="48"/>
  <c r="K177" i="48"/>
  <c r="J177" i="48"/>
  <c r="J176" i="48"/>
  <c r="I176" i="48"/>
  <c r="G176" i="48"/>
  <c r="H176" i="48" s="1"/>
  <c r="K175" i="48"/>
  <c r="J175" i="48"/>
  <c r="I175" i="48"/>
  <c r="I174" i="48"/>
  <c r="G174" i="48"/>
  <c r="H174" i="48" s="1"/>
  <c r="I173" i="48"/>
  <c r="K173" i="48"/>
  <c r="J173" i="48"/>
  <c r="J172" i="48"/>
  <c r="K171" i="48"/>
  <c r="J171" i="48"/>
  <c r="I170" i="48"/>
  <c r="K169" i="48"/>
  <c r="J169" i="48"/>
  <c r="I169" i="48"/>
  <c r="I168" i="48"/>
  <c r="G168" i="48"/>
  <c r="H168" i="48" s="1"/>
  <c r="K167" i="48"/>
  <c r="J167" i="48"/>
  <c r="J165" i="48"/>
  <c r="J163" i="48"/>
  <c r="J162" i="48"/>
  <c r="J161" i="48"/>
  <c r="J159" i="48"/>
  <c r="K157" i="48"/>
  <c r="J157" i="48"/>
  <c r="I157" i="48"/>
  <c r="J156" i="48"/>
  <c r="J155" i="48"/>
  <c r="G154" i="48"/>
  <c r="H154" i="48" s="1"/>
  <c r="J153" i="48"/>
  <c r="I153" i="48"/>
  <c r="G152" i="48"/>
  <c r="H152" i="48" s="1"/>
  <c r="K152" i="48"/>
  <c r="J152" i="48"/>
  <c r="G151" i="48"/>
  <c r="H151" i="48" s="1"/>
  <c r="J150" i="48"/>
  <c r="G150" i="48"/>
  <c r="H150" i="48" s="1"/>
  <c r="I149" i="48"/>
  <c r="K148" i="48"/>
  <c r="J148" i="48"/>
  <c r="G147" i="48"/>
  <c r="H147" i="48" s="1"/>
  <c r="J147" i="48"/>
  <c r="J145" i="48"/>
  <c r="G145" i="48"/>
  <c r="H145" i="48" s="1"/>
  <c r="J143" i="48"/>
  <c r="G141" i="48"/>
  <c r="H141" i="48" s="1"/>
  <c r="J141" i="48"/>
  <c r="J139" i="48"/>
  <c r="J137" i="48"/>
  <c r="J135" i="48"/>
  <c r="I134" i="48"/>
  <c r="G134" i="48"/>
  <c r="H134" i="48" s="1"/>
  <c r="G133" i="48"/>
  <c r="H133" i="48" s="1"/>
  <c r="J133" i="48"/>
  <c r="I132" i="48"/>
  <c r="K132" i="48"/>
  <c r="K131" i="48"/>
  <c r="I131" i="48"/>
  <c r="J131" i="48"/>
  <c r="I130" i="48"/>
  <c r="G129" i="48"/>
  <c r="H129" i="48" s="1"/>
  <c r="I129" i="48"/>
  <c r="J129" i="48"/>
  <c r="K128" i="48"/>
  <c r="I127" i="48"/>
  <c r="J127" i="48"/>
  <c r="I126" i="48"/>
  <c r="K125" i="48"/>
  <c r="J125" i="48"/>
  <c r="G125" i="48"/>
  <c r="H125" i="48" s="1"/>
  <c r="J124" i="48"/>
  <c r="G124" i="48"/>
  <c r="H124" i="48" s="1"/>
  <c r="K124" i="48"/>
  <c r="I123" i="48"/>
  <c r="G123" i="48"/>
  <c r="H123" i="48" s="1"/>
  <c r="I122" i="48"/>
  <c r="J122" i="48"/>
  <c r="G121" i="48"/>
  <c r="H121" i="48" s="1"/>
  <c r="I120" i="48"/>
  <c r="J120" i="48"/>
  <c r="I119" i="48"/>
  <c r="G119" i="48"/>
  <c r="H119" i="48" s="1"/>
  <c r="K118" i="48"/>
  <c r="G118" i="48"/>
  <c r="H118" i="48" s="1"/>
  <c r="I118" i="48"/>
  <c r="J118" i="48"/>
  <c r="G117" i="48"/>
  <c r="H117" i="48" s="1"/>
  <c r="I117" i="48"/>
  <c r="I116" i="48"/>
  <c r="J116" i="48"/>
  <c r="I115" i="48"/>
  <c r="G115" i="48"/>
  <c r="H115" i="48" s="1"/>
  <c r="J114" i="48"/>
  <c r="G114" i="48"/>
  <c r="H114" i="48" s="1"/>
  <c r="I114" i="48"/>
  <c r="I113" i="48"/>
  <c r="G113" i="48"/>
  <c r="H113" i="48" s="1"/>
  <c r="I112" i="48"/>
  <c r="J112" i="48"/>
  <c r="I111" i="48"/>
  <c r="G111" i="48"/>
  <c r="H111" i="48" s="1"/>
  <c r="K110" i="48"/>
  <c r="J110" i="48"/>
  <c r="G110" i="48"/>
  <c r="H110" i="48" s="1"/>
  <c r="I110" i="48"/>
  <c r="G109" i="48"/>
  <c r="H109" i="48" s="1"/>
  <c r="I109" i="48"/>
  <c r="I108" i="48"/>
  <c r="G108" i="48"/>
  <c r="H108" i="48" s="1"/>
  <c r="I107" i="48"/>
  <c r="G107" i="48"/>
  <c r="H107" i="48" s="1"/>
  <c r="J106" i="48"/>
  <c r="I105" i="48"/>
  <c r="G105" i="48"/>
  <c r="H105" i="48" s="1"/>
  <c r="I104" i="48"/>
  <c r="G104" i="48"/>
  <c r="H104" i="48" s="1"/>
  <c r="I103" i="48"/>
  <c r="G103" i="48"/>
  <c r="H103" i="48" s="1"/>
  <c r="K102" i="48"/>
  <c r="J102" i="48"/>
  <c r="I101" i="48"/>
  <c r="G101" i="48"/>
  <c r="H101" i="48" s="1"/>
  <c r="I100" i="48"/>
  <c r="G100" i="48"/>
  <c r="H100" i="48" s="1"/>
  <c r="I99" i="48"/>
  <c r="G99" i="48"/>
  <c r="H99" i="48" s="1"/>
  <c r="I98" i="48"/>
  <c r="J98" i="48"/>
  <c r="I97" i="48"/>
  <c r="G97" i="48"/>
  <c r="H97" i="48" s="1"/>
  <c r="K96" i="48"/>
  <c r="I96" i="48"/>
  <c r="G96" i="48"/>
  <c r="H96" i="48" s="1"/>
  <c r="I95" i="48"/>
  <c r="G95" i="48"/>
  <c r="H95" i="48" s="1"/>
  <c r="I94" i="48"/>
  <c r="J94" i="48"/>
  <c r="I93" i="48"/>
  <c r="G93" i="48"/>
  <c r="H93" i="48" s="1"/>
  <c r="I92" i="48"/>
  <c r="G92" i="48"/>
  <c r="H92" i="48" s="1"/>
  <c r="I91" i="48"/>
  <c r="G91" i="48"/>
  <c r="H91" i="48" s="1"/>
  <c r="I90" i="48"/>
  <c r="G90" i="48"/>
  <c r="H90" i="48" s="1"/>
  <c r="I89" i="48"/>
  <c r="J89" i="48"/>
  <c r="I88" i="48"/>
  <c r="J88" i="48"/>
  <c r="J87" i="48"/>
  <c r="K86" i="48"/>
  <c r="J86" i="48"/>
  <c r="I85" i="48"/>
  <c r="J85" i="48"/>
  <c r="K84" i="48"/>
  <c r="G84" i="48"/>
  <c r="H84" i="48" s="1"/>
  <c r="I83" i="48"/>
  <c r="I82" i="48"/>
  <c r="J82" i="48"/>
  <c r="J81" i="48"/>
  <c r="K80" i="48"/>
  <c r="J80" i="48"/>
  <c r="I80" i="48"/>
  <c r="G80" i="48"/>
  <c r="H80" i="48" s="1"/>
  <c r="G79" i="48"/>
  <c r="H79" i="48" s="1"/>
  <c r="J79" i="48"/>
  <c r="I78" i="48"/>
  <c r="J78" i="48"/>
  <c r="J76" i="48"/>
  <c r="J75" i="48"/>
  <c r="K74" i="48"/>
  <c r="J74" i="48"/>
  <c r="G72" i="48"/>
  <c r="H72" i="48" s="1"/>
  <c r="J70" i="48"/>
  <c r="I69" i="48"/>
  <c r="K69" i="48"/>
  <c r="J68" i="48"/>
  <c r="I67" i="48"/>
  <c r="G66" i="48"/>
  <c r="H66" i="48" s="1"/>
  <c r="J66" i="48"/>
  <c r="J64" i="48"/>
  <c r="G64" i="48"/>
  <c r="H64" i="48" s="1"/>
  <c r="I63" i="48"/>
  <c r="K63" i="48"/>
  <c r="J62" i="48"/>
  <c r="J60" i="48"/>
  <c r="K59" i="48"/>
  <c r="G58" i="48"/>
  <c r="H58" i="48" s="1"/>
  <c r="I57" i="48"/>
  <c r="G56" i="48"/>
  <c r="H56" i="48" s="1"/>
  <c r="K55" i="48"/>
  <c r="J54" i="48"/>
  <c r="I53" i="48"/>
  <c r="K53" i="48"/>
  <c r="J52" i="48"/>
  <c r="I51" i="48"/>
  <c r="J50" i="48"/>
  <c r="G50" i="48"/>
  <c r="H50" i="48" s="1"/>
  <c r="G48" i="48"/>
  <c r="H48" i="48" s="1"/>
  <c r="K47" i="48"/>
  <c r="G46" i="48"/>
  <c r="H46" i="48" s="1"/>
  <c r="J45" i="48"/>
  <c r="J44" i="48"/>
  <c r="K43" i="48"/>
  <c r="J42" i="48"/>
  <c r="I41" i="48"/>
  <c r="G41" i="48"/>
  <c r="H41" i="48" s="1"/>
  <c r="J40" i="48"/>
  <c r="G40" i="48"/>
  <c r="H40" i="48" s="1"/>
  <c r="J38" i="48"/>
  <c r="K37" i="48"/>
  <c r="J36" i="48"/>
  <c r="I35" i="48"/>
  <c r="G35" i="48"/>
  <c r="H35" i="48" s="1"/>
  <c r="G34" i="48"/>
  <c r="H34" i="48" s="1"/>
  <c r="K33" i="48"/>
  <c r="J33" i="48"/>
  <c r="J32" i="48"/>
  <c r="I30" i="48"/>
  <c r="D16" i="48"/>
  <c r="N80" i="48" s="1"/>
  <c r="J29" i="48"/>
  <c r="K28" i="48"/>
  <c r="J28" i="48"/>
  <c r="J27" i="48"/>
  <c r="I27" i="48"/>
  <c r="G27" i="48"/>
  <c r="H27" i="48" s="1"/>
  <c r="K27" i="48"/>
  <c r="J26" i="48"/>
  <c r="G26" i="48"/>
  <c r="H26" i="48" s="1"/>
  <c r="K26" i="48"/>
  <c r="S25" i="48"/>
  <c r="K25" i="48"/>
  <c r="J25" i="48"/>
  <c r="I25" i="48"/>
  <c r="R25" i="48"/>
  <c r="Q25" i="48"/>
  <c r="Q26" i="48" s="1"/>
  <c r="Q27" i="48" s="1"/>
  <c r="K231" i="47"/>
  <c r="I231" i="47"/>
  <c r="J231" i="47"/>
  <c r="I229" i="47"/>
  <c r="G229" i="47"/>
  <c r="H229" i="47" s="1"/>
  <c r="K229" i="47"/>
  <c r="J229" i="47"/>
  <c r="J228" i="47"/>
  <c r="I226" i="47"/>
  <c r="J226" i="47"/>
  <c r="J225" i="47"/>
  <c r="J224" i="47"/>
  <c r="J220" i="47"/>
  <c r="K219" i="47"/>
  <c r="J219" i="47"/>
  <c r="G218" i="47"/>
  <c r="H218" i="47" s="1"/>
  <c r="J218" i="47"/>
  <c r="J216" i="47"/>
  <c r="I216" i="47"/>
  <c r="K215" i="47"/>
  <c r="I213" i="47"/>
  <c r="K213" i="47"/>
  <c r="J212" i="47"/>
  <c r="J211" i="47"/>
  <c r="J210" i="47"/>
  <c r="J209" i="47"/>
  <c r="K208" i="47"/>
  <c r="G207" i="47"/>
  <c r="H207" i="47" s="1"/>
  <c r="I205" i="47"/>
  <c r="K205" i="47"/>
  <c r="J205" i="47"/>
  <c r="J204" i="47"/>
  <c r="I202" i="47"/>
  <c r="J202" i="47"/>
  <c r="J201" i="47"/>
  <c r="K200" i="47"/>
  <c r="J200" i="47"/>
  <c r="I196" i="47"/>
  <c r="J195" i="47"/>
  <c r="J194" i="47"/>
  <c r="J193" i="47"/>
  <c r="I192" i="47"/>
  <c r="G192" i="47"/>
  <c r="H192" i="47" s="1"/>
  <c r="J192" i="47"/>
  <c r="J191" i="47"/>
  <c r="K189" i="47"/>
  <c r="I188" i="47"/>
  <c r="G188" i="47"/>
  <c r="H188" i="47" s="1"/>
  <c r="K188" i="47"/>
  <c r="J188" i="47"/>
  <c r="J187" i="47"/>
  <c r="J186" i="47"/>
  <c r="J185" i="47"/>
  <c r="J184" i="47"/>
  <c r="J183" i="47"/>
  <c r="I182" i="47"/>
  <c r="K182" i="47"/>
  <c r="J182" i="47"/>
  <c r="J181" i="47"/>
  <c r="J180" i="47"/>
  <c r="J176" i="47"/>
  <c r="J175" i="47"/>
  <c r="J173" i="47"/>
  <c r="J172" i="47"/>
  <c r="J169" i="47"/>
  <c r="K168" i="47"/>
  <c r="J167" i="47"/>
  <c r="J164" i="47"/>
  <c r="K160" i="47"/>
  <c r="J160" i="47"/>
  <c r="I159" i="47"/>
  <c r="J159" i="47"/>
  <c r="G158" i="47"/>
  <c r="H158" i="47" s="1"/>
  <c r="I157" i="47"/>
  <c r="G157" i="47"/>
  <c r="H157" i="47" s="1"/>
  <c r="J156" i="47"/>
  <c r="K155" i="47"/>
  <c r="G154" i="47"/>
  <c r="H154" i="47" s="1"/>
  <c r="G152" i="47"/>
  <c r="H152" i="47" s="1"/>
  <c r="G150" i="47"/>
  <c r="H150" i="47" s="1"/>
  <c r="J148" i="47"/>
  <c r="G147" i="47"/>
  <c r="H147" i="47" s="1"/>
  <c r="G146" i="47"/>
  <c r="H146" i="47" s="1"/>
  <c r="I144" i="47"/>
  <c r="J140" i="47"/>
  <c r="J138" i="47"/>
  <c r="I137" i="47"/>
  <c r="I136" i="47"/>
  <c r="J136" i="47"/>
  <c r="K134" i="47"/>
  <c r="G134" i="47"/>
  <c r="H134" i="47" s="1"/>
  <c r="K131" i="47"/>
  <c r="J131" i="47"/>
  <c r="K130" i="47"/>
  <c r="J130" i="47"/>
  <c r="J129" i="47"/>
  <c r="I128" i="47"/>
  <c r="G128" i="47"/>
  <c r="H128" i="47" s="1"/>
  <c r="I127" i="47"/>
  <c r="J127" i="47"/>
  <c r="K125" i="47"/>
  <c r="G125" i="47"/>
  <c r="H125" i="47" s="1"/>
  <c r="K123" i="47"/>
  <c r="J123" i="47"/>
  <c r="K122" i="47"/>
  <c r="G122" i="47"/>
  <c r="H122" i="47" s="1"/>
  <c r="G121" i="47"/>
  <c r="H121" i="47" s="1"/>
  <c r="I120" i="47"/>
  <c r="I119" i="47"/>
  <c r="J119" i="47"/>
  <c r="G117" i="47"/>
  <c r="H117" i="47" s="1"/>
  <c r="J115" i="47"/>
  <c r="J114" i="47"/>
  <c r="G113" i="47"/>
  <c r="H113" i="47" s="1"/>
  <c r="J111" i="47"/>
  <c r="K110" i="47"/>
  <c r="I109" i="47"/>
  <c r="G109" i="47"/>
  <c r="H109" i="47" s="1"/>
  <c r="J107" i="47"/>
  <c r="G106" i="47"/>
  <c r="H106" i="47" s="1"/>
  <c r="I104" i="47"/>
  <c r="G104" i="47"/>
  <c r="H104" i="47" s="1"/>
  <c r="I103" i="47"/>
  <c r="G103" i="47"/>
  <c r="H103" i="47" s="1"/>
  <c r="K99" i="47"/>
  <c r="J99" i="47"/>
  <c r="G97" i="47"/>
  <c r="H97" i="47" s="1"/>
  <c r="I96" i="47"/>
  <c r="G96" i="47"/>
  <c r="H96" i="47" s="1"/>
  <c r="I95" i="47"/>
  <c r="J95" i="47"/>
  <c r="G93" i="47"/>
  <c r="H93" i="47" s="1"/>
  <c r="K91" i="47"/>
  <c r="J91" i="47"/>
  <c r="K90" i="47"/>
  <c r="J89" i="47"/>
  <c r="I87" i="47"/>
  <c r="G87" i="47"/>
  <c r="H87" i="47" s="1"/>
  <c r="G85" i="47"/>
  <c r="H85" i="47" s="1"/>
  <c r="J83" i="47"/>
  <c r="G82" i="47"/>
  <c r="H82" i="47" s="1"/>
  <c r="K82" i="47"/>
  <c r="J82" i="47"/>
  <c r="I80" i="47"/>
  <c r="G80" i="47"/>
  <c r="H80" i="47" s="1"/>
  <c r="J79" i="47"/>
  <c r="G75" i="47"/>
  <c r="H75" i="47" s="1"/>
  <c r="K74" i="47"/>
  <c r="J73" i="47"/>
  <c r="I72" i="47"/>
  <c r="J71" i="47"/>
  <c r="I70" i="47"/>
  <c r="J70" i="47"/>
  <c r="G69" i="47"/>
  <c r="H69" i="47" s="1"/>
  <c r="J67" i="47"/>
  <c r="K66" i="47"/>
  <c r="I64" i="47"/>
  <c r="J64" i="47"/>
  <c r="I62" i="47"/>
  <c r="K62" i="47"/>
  <c r="I61" i="47"/>
  <c r="J60" i="47"/>
  <c r="J59" i="47"/>
  <c r="I56" i="47"/>
  <c r="J56" i="47"/>
  <c r="I55" i="47"/>
  <c r="K55" i="47"/>
  <c r="G52" i="47"/>
  <c r="H52" i="47" s="1"/>
  <c r="J51" i="47"/>
  <c r="G50" i="47"/>
  <c r="H50" i="47" s="1"/>
  <c r="J49" i="47"/>
  <c r="I48" i="47"/>
  <c r="G48" i="47"/>
  <c r="H48" i="47" s="1"/>
  <c r="I46" i="47"/>
  <c r="I44" i="47"/>
  <c r="J44" i="47"/>
  <c r="K43" i="47"/>
  <c r="J43" i="47"/>
  <c r="G42" i="47"/>
  <c r="H42" i="47" s="1"/>
  <c r="I40" i="47"/>
  <c r="J40" i="47"/>
  <c r="K38" i="47"/>
  <c r="J36" i="47"/>
  <c r="K35" i="47"/>
  <c r="G34" i="47"/>
  <c r="H34" i="47" s="1"/>
  <c r="I32" i="47"/>
  <c r="G32" i="47"/>
  <c r="H32" i="47" s="1"/>
  <c r="I30" i="47"/>
  <c r="I29" i="47"/>
  <c r="I28" i="47"/>
  <c r="G28" i="47"/>
  <c r="H28" i="47" s="1"/>
  <c r="G27" i="47"/>
  <c r="H27" i="47" s="1"/>
  <c r="K27" i="47"/>
  <c r="J27" i="47"/>
  <c r="G26" i="47"/>
  <c r="H26" i="47" s="1"/>
  <c r="S25" i="47"/>
  <c r="S26" i="47" s="1"/>
  <c r="U14" i="59" l="1"/>
  <c r="Q15" i="59"/>
  <c r="U15" i="59" s="1"/>
  <c r="S15" i="59"/>
  <c r="W15" i="59" s="1"/>
  <c r="W14" i="59"/>
  <c r="V14" i="59"/>
  <c r="R15" i="59"/>
  <c r="V15" i="59" s="1"/>
  <c r="Q15" i="58"/>
  <c r="U15" i="58" s="1"/>
  <c r="U14" i="58"/>
  <c r="V14" i="58"/>
  <c r="R15" i="58"/>
  <c r="V15" i="58" s="1"/>
  <c r="W14" i="58"/>
  <c r="S15" i="58"/>
  <c r="W15" i="58" s="1"/>
  <c r="U13" i="57"/>
  <c r="Q14" i="57"/>
  <c r="S14" i="57"/>
  <c r="W13" i="57"/>
  <c r="R14" i="57"/>
  <c r="V13" i="57"/>
  <c r="V13" i="53"/>
  <c r="R14" i="53"/>
  <c r="U13" i="53"/>
  <c r="Q14" i="53"/>
  <c r="S14" i="53"/>
  <c r="W13" i="53"/>
  <c r="I39" i="48"/>
  <c r="I49" i="48"/>
  <c r="I61" i="48"/>
  <c r="G116" i="48"/>
  <c r="H116" i="48" s="1"/>
  <c r="G120" i="48"/>
  <c r="H120" i="48" s="1"/>
  <c r="I121" i="48"/>
  <c r="I124" i="48"/>
  <c r="I138" i="48"/>
  <c r="I163" i="48"/>
  <c r="I177" i="48"/>
  <c r="I200" i="48"/>
  <c r="K205" i="48"/>
  <c r="K210" i="48"/>
  <c r="J34" i="48"/>
  <c r="G68" i="48"/>
  <c r="H68" i="48" s="1"/>
  <c r="J90" i="48"/>
  <c r="K94" i="48"/>
  <c r="G112" i="48"/>
  <c r="H112" i="48" s="1"/>
  <c r="G135" i="48"/>
  <c r="H135" i="48" s="1"/>
  <c r="G143" i="48"/>
  <c r="H143" i="48" s="1"/>
  <c r="J168" i="48"/>
  <c r="J174" i="48"/>
  <c r="J180" i="48"/>
  <c r="I186" i="48"/>
  <c r="G199" i="48"/>
  <c r="H199" i="48" s="1"/>
  <c r="K207" i="48"/>
  <c r="I37" i="48"/>
  <c r="I59" i="48"/>
  <c r="I79" i="48"/>
  <c r="S26" i="48"/>
  <c r="N38" i="48"/>
  <c r="J56" i="48"/>
  <c r="G70" i="48"/>
  <c r="H70" i="48" s="1"/>
  <c r="I81" i="48"/>
  <c r="K82" i="48"/>
  <c r="G85" i="48"/>
  <c r="H85" i="48" s="1"/>
  <c r="G89" i="48"/>
  <c r="H89" i="48" s="1"/>
  <c r="J108" i="48"/>
  <c r="K116" i="48"/>
  <c r="K120" i="48"/>
  <c r="I128" i="48"/>
  <c r="K129" i="48"/>
  <c r="G137" i="48"/>
  <c r="H137" i="48" s="1"/>
  <c r="I151" i="48"/>
  <c r="J186" i="48"/>
  <c r="I216" i="48"/>
  <c r="G30" i="48"/>
  <c r="H30" i="48" s="1"/>
  <c r="I43" i="48"/>
  <c r="J46" i="48"/>
  <c r="J58" i="48"/>
  <c r="G60" i="48"/>
  <c r="H60" i="48" s="1"/>
  <c r="I65" i="48"/>
  <c r="G75" i="48"/>
  <c r="H75" i="48" s="1"/>
  <c r="G81" i="48"/>
  <c r="H81" i="48" s="1"/>
  <c r="J100" i="48"/>
  <c r="J104" i="48"/>
  <c r="K108" i="48"/>
  <c r="K112" i="48"/>
  <c r="G127" i="48"/>
  <c r="H127" i="48" s="1"/>
  <c r="J151" i="48"/>
  <c r="G172" i="48"/>
  <c r="H172" i="48" s="1"/>
  <c r="I185" i="48"/>
  <c r="J191" i="48"/>
  <c r="J195" i="48"/>
  <c r="I201" i="48"/>
  <c r="I47" i="48"/>
  <c r="K78" i="48"/>
  <c r="I28" i="48"/>
  <c r="I33" i="48"/>
  <c r="J48" i="48"/>
  <c r="G52" i="48"/>
  <c r="H52" i="48" s="1"/>
  <c r="G62" i="48"/>
  <c r="H62" i="48" s="1"/>
  <c r="J72" i="48"/>
  <c r="J84" i="48"/>
  <c r="J92" i="48"/>
  <c r="J96" i="48"/>
  <c r="K100" i="48"/>
  <c r="G102" i="48"/>
  <c r="H102" i="48" s="1"/>
  <c r="K104" i="48"/>
  <c r="G106" i="48"/>
  <c r="H106" i="48" s="1"/>
  <c r="G122" i="48"/>
  <c r="H122" i="48" s="1"/>
  <c r="G131" i="48"/>
  <c r="H131" i="48" s="1"/>
  <c r="G139" i="48"/>
  <c r="H139" i="48" s="1"/>
  <c r="I172" i="48"/>
  <c r="G178" i="48"/>
  <c r="H178" i="48" s="1"/>
  <c r="J185" i="48"/>
  <c r="G187" i="48"/>
  <c r="H187" i="48" s="1"/>
  <c r="G197" i="48"/>
  <c r="H197" i="48" s="1"/>
  <c r="K29" i="48"/>
  <c r="I161" i="48"/>
  <c r="I171" i="48"/>
  <c r="G25" i="48"/>
  <c r="H25" i="48" s="1"/>
  <c r="N32" i="48"/>
  <c r="G44" i="48"/>
  <c r="H44" i="48" s="1"/>
  <c r="I45" i="48"/>
  <c r="G54" i="48"/>
  <c r="H54" i="48" s="1"/>
  <c r="I55" i="48"/>
  <c r="G82" i="48"/>
  <c r="H82" i="48" s="1"/>
  <c r="K88" i="48"/>
  <c r="K92" i="48"/>
  <c r="G94" i="48"/>
  <c r="H94" i="48" s="1"/>
  <c r="G98" i="48"/>
  <c r="H98" i="48" s="1"/>
  <c r="I102" i="48"/>
  <c r="I106" i="48"/>
  <c r="K127" i="48"/>
  <c r="I166" i="48"/>
  <c r="I178" i="48"/>
  <c r="I181" i="48"/>
  <c r="K187" i="48"/>
  <c r="I197" i="48"/>
  <c r="K201" i="48"/>
  <c r="J204" i="48"/>
  <c r="Q28" i="48"/>
  <c r="S27" i="48"/>
  <c r="R26" i="48"/>
  <c r="V25" i="48"/>
  <c r="B25" i="48" s="1"/>
  <c r="N26" i="48"/>
  <c r="G31" i="48"/>
  <c r="H31" i="48" s="1"/>
  <c r="G36" i="48"/>
  <c r="H36" i="48" s="1"/>
  <c r="G39" i="48"/>
  <c r="H39" i="48" s="1"/>
  <c r="N46" i="48"/>
  <c r="J61" i="48"/>
  <c r="G61" i="48"/>
  <c r="H61" i="48" s="1"/>
  <c r="N62" i="48"/>
  <c r="N74" i="48"/>
  <c r="K75" i="48"/>
  <c r="N75" i="48"/>
  <c r="I75" i="48"/>
  <c r="N123" i="48"/>
  <c r="K231" i="48"/>
  <c r="I231" i="48"/>
  <c r="N231" i="48"/>
  <c r="C16" i="48"/>
  <c r="U25" i="48" s="1"/>
  <c r="N30" i="48"/>
  <c r="K31" i="48"/>
  <c r="J35" i="48"/>
  <c r="K36" i="48"/>
  <c r="I36" i="48"/>
  <c r="K39" i="48"/>
  <c r="J59" i="48"/>
  <c r="G59" i="48"/>
  <c r="H59" i="48" s="1"/>
  <c r="N60" i="48"/>
  <c r="K61" i="48"/>
  <c r="J73" i="48"/>
  <c r="G73" i="48"/>
  <c r="H73" i="48" s="1"/>
  <c r="I77" i="48"/>
  <c r="I179" i="48"/>
  <c r="N206" i="48"/>
  <c r="N212" i="48"/>
  <c r="N229" i="48"/>
  <c r="N208" i="48"/>
  <c r="N210" i="48"/>
  <c r="N227" i="48"/>
  <c r="N221" i="48"/>
  <c r="N201" i="48"/>
  <c r="N185" i="48"/>
  <c r="N219" i="48"/>
  <c r="N213" i="48"/>
  <c r="N197" i="48"/>
  <c r="N158" i="48"/>
  <c r="N187" i="48"/>
  <c r="N186" i="48"/>
  <c r="N184" i="48"/>
  <c r="N160" i="48"/>
  <c r="N151" i="48"/>
  <c r="N195" i="48"/>
  <c r="N191" i="48"/>
  <c r="N156" i="48"/>
  <c r="N135" i="48"/>
  <c r="N116" i="48"/>
  <c r="N108" i="48"/>
  <c r="N100" i="48"/>
  <c r="N92" i="48"/>
  <c r="N122" i="48"/>
  <c r="N114" i="48"/>
  <c r="N106" i="48"/>
  <c r="N98" i="48"/>
  <c r="N90" i="48"/>
  <c r="N78" i="48"/>
  <c r="N77" i="48"/>
  <c r="N149" i="48"/>
  <c r="N86" i="48"/>
  <c r="N16" i="48"/>
  <c r="N29" i="48"/>
  <c r="N40" i="48"/>
  <c r="J57" i="48"/>
  <c r="G57" i="48"/>
  <c r="H57" i="48" s="1"/>
  <c r="N58" i="48"/>
  <c r="M85" i="48"/>
  <c r="N107" i="48"/>
  <c r="N113" i="48"/>
  <c r="I228" i="48"/>
  <c r="E16" i="48"/>
  <c r="O31" i="48" s="1"/>
  <c r="N27" i="48"/>
  <c r="N28" i="48"/>
  <c r="G29" i="48"/>
  <c r="H29" i="48" s="1"/>
  <c r="K30" i="48"/>
  <c r="K34" i="48"/>
  <c r="I34" i="48"/>
  <c r="G37" i="48"/>
  <c r="H37" i="48" s="1"/>
  <c r="J39" i="48"/>
  <c r="K41" i="48"/>
  <c r="G42" i="48"/>
  <c r="H42" i="48" s="1"/>
  <c r="J55" i="48"/>
  <c r="G55" i="48"/>
  <c r="H55" i="48" s="1"/>
  <c r="N56" i="48"/>
  <c r="K57" i="48"/>
  <c r="J71" i="48"/>
  <c r="G71" i="48"/>
  <c r="H71" i="48" s="1"/>
  <c r="K72" i="48"/>
  <c r="I72" i="48"/>
  <c r="J83" i="48"/>
  <c r="G83" i="48"/>
  <c r="H83" i="48" s="1"/>
  <c r="N25" i="48"/>
  <c r="I26" i="48"/>
  <c r="G28" i="48"/>
  <c r="H28" i="48" s="1"/>
  <c r="I31" i="48"/>
  <c r="G32" i="48"/>
  <c r="H32" i="48" s="1"/>
  <c r="N42" i="48"/>
  <c r="G43" i="48"/>
  <c r="H43" i="48" s="1"/>
  <c r="J53" i="48"/>
  <c r="G53" i="48"/>
  <c r="H53" i="48" s="1"/>
  <c r="N54" i="48"/>
  <c r="J69" i="48"/>
  <c r="G69" i="48"/>
  <c r="H69" i="48" s="1"/>
  <c r="N70" i="48"/>
  <c r="I87" i="48"/>
  <c r="G87" i="48"/>
  <c r="H87" i="48" s="1"/>
  <c r="N91" i="48"/>
  <c r="N97" i="48"/>
  <c r="K155" i="48"/>
  <c r="I155" i="48"/>
  <c r="N155" i="48"/>
  <c r="J31" i="48"/>
  <c r="K32" i="48"/>
  <c r="I32" i="48"/>
  <c r="N36" i="48"/>
  <c r="J41" i="48"/>
  <c r="J51" i="48"/>
  <c r="G51" i="48"/>
  <c r="H51" i="48" s="1"/>
  <c r="N52" i="48"/>
  <c r="J67" i="48"/>
  <c r="G67" i="48"/>
  <c r="H67" i="48" s="1"/>
  <c r="N68" i="48"/>
  <c r="I71" i="48"/>
  <c r="N81" i="48"/>
  <c r="N115" i="48"/>
  <c r="N121" i="48"/>
  <c r="J126" i="48"/>
  <c r="G126" i="48"/>
  <c r="H126" i="48" s="1"/>
  <c r="K126" i="48"/>
  <c r="K137" i="48"/>
  <c r="I137" i="48"/>
  <c r="N137" i="48"/>
  <c r="I140" i="48"/>
  <c r="K35" i="48"/>
  <c r="G38" i="48"/>
  <c r="H38" i="48" s="1"/>
  <c r="N44" i="48"/>
  <c r="G45" i="48"/>
  <c r="H45" i="48" s="1"/>
  <c r="J49" i="48"/>
  <c r="G49" i="48"/>
  <c r="H49" i="48" s="1"/>
  <c r="N50" i="48"/>
  <c r="K51" i="48"/>
  <c r="J65" i="48"/>
  <c r="G65" i="48"/>
  <c r="H65" i="48" s="1"/>
  <c r="N66" i="48"/>
  <c r="K67" i="48"/>
  <c r="N71" i="48"/>
  <c r="N72" i="48"/>
  <c r="J130" i="48"/>
  <c r="G130" i="48"/>
  <c r="H130" i="48" s="1"/>
  <c r="K130" i="48"/>
  <c r="I29" i="48"/>
  <c r="J30" i="48"/>
  <c r="G33" i="48"/>
  <c r="H33" i="48" s="1"/>
  <c r="N34" i="48"/>
  <c r="J37" i="48"/>
  <c r="K38" i="48"/>
  <c r="I38" i="48"/>
  <c r="J43" i="48"/>
  <c r="K45" i="48"/>
  <c r="J47" i="48"/>
  <c r="G47" i="48"/>
  <c r="H47" i="48" s="1"/>
  <c r="N48" i="48"/>
  <c r="K49" i="48"/>
  <c r="J63" i="48"/>
  <c r="G63" i="48"/>
  <c r="H63" i="48" s="1"/>
  <c r="N64" i="48"/>
  <c r="K65" i="48"/>
  <c r="G74" i="48"/>
  <c r="H74" i="48" s="1"/>
  <c r="N76" i="48"/>
  <c r="K76" i="48"/>
  <c r="I76" i="48"/>
  <c r="N99" i="48"/>
  <c r="N105" i="48"/>
  <c r="N31" i="48"/>
  <c r="N33" i="48"/>
  <c r="N35" i="48"/>
  <c r="N37" i="48"/>
  <c r="N39" i="48"/>
  <c r="I40" i="48"/>
  <c r="N41" i="48"/>
  <c r="I42" i="48"/>
  <c r="N43" i="48"/>
  <c r="I44" i="48"/>
  <c r="N45" i="48"/>
  <c r="I46" i="48"/>
  <c r="N47" i="48"/>
  <c r="I48" i="48"/>
  <c r="N49" i="48"/>
  <c r="I50" i="48"/>
  <c r="N51" i="48"/>
  <c r="I52" i="48"/>
  <c r="N53" i="48"/>
  <c r="I54" i="48"/>
  <c r="N55" i="48"/>
  <c r="I56" i="48"/>
  <c r="N57" i="48"/>
  <c r="I58" i="48"/>
  <c r="N59" i="48"/>
  <c r="I60" i="48"/>
  <c r="N61" i="48"/>
  <c r="I62" i="48"/>
  <c r="N63" i="48"/>
  <c r="I64" i="48"/>
  <c r="N65" i="48"/>
  <c r="I66" i="48"/>
  <c r="N67" i="48"/>
  <c r="I68" i="48"/>
  <c r="N69" i="48"/>
  <c r="I70" i="48"/>
  <c r="K71" i="48"/>
  <c r="K73" i="48"/>
  <c r="G77" i="48"/>
  <c r="H77" i="48" s="1"/>
  <c r="I84" i="48"/>
  <c r="N87" i="48"/>
  <c r="N88" i="48"/>
  <c r="N94" i="48"/>
  <c r="N102" i="48"/>
  <c r="N110" i="48"/>
  <c r="N118" i="48"/>
  <c r="J128" i="48"/>
  <c r="G128" i="48"/>
  <c r="H128" i="48" s="1"/>
  <c r="K142" i="48"/>
  <c r="J142" i="48"/>
  <c r="G142" i="48"/>
  <c r="H142" i="48" s="1"/>
  <c r="N145" i="48"/>
  <c r="I146" i="48"/>
  <c r="K40" i="48"/>
  <c r="K42" i="48"/>
  <c r="K44" i="48"/>
  <c r="K46" i="48"/>
  <c r="K48" i="48"/>
  <c r="K50" i="48"/>
  <c r="K52" i="48"/>
  <c r="K54" i="48"/>
  <c r="K56" i="48"/>
  <c r="K58" i="48"/>
  <c r="K60" i="48"/>
  <c r="K62" i="48"/>
  <c r="K64" i="48"/>
  <c r="K66" i="48"/>
  <c r="K68" i="48"/>
  <c r="K70" i="48"/>
  <c r="J77" i="48"/>
  <c r="N82" i="48"/>
  <c r="N83" i="48"/>
  <c r="G86" i="48"/>
  <c r="H86" i="48" s="1"/>
  <c r="N96" i="48"/>
  <c r="N104" i="48"/>
  <c r="N112" i="48"/>
  <c r="N120" i="48"/>
  <c r="N124" i="48"/>
  <c r="N125" i="48"/>
  <c r="N141" i="48"/>
  <c r="I142" i="48"/>
  <c r="I73" i="48"/>
  <c r="I74" i="48"/>
  <c r="I86" i="48"/>
  <c r="G88" i="48"/>
  <c r="H88" i="48" s="1"/>
  <c r="K90" i="48"/>
  <c r="N93" i="48"/>
  <c r="K98" i="48"/>
  <c r="N101" i="48"/>
  <c r="K106" i="48"/>
  <c r="N109" i="48"/>
  <c r="K114" i="48"/>
  <c r="N117" i="48"/>
  <c r="K122" i="48"/>
  <c r="I136" i="48"/>
  <c r="K144" i="48"/>
  <c r="J144" i="48"/>
  <c r="G144" i="48"/>
  <c r="H144" i="48" s="1"/>
  <c r="N147" i="48"/>
  <c r="I148" i="48"/>
  <c r="G160" i="48"/>
  <c r="H160" i="48" s="1"/>
  <c r="J160" i="48"/>
  <c r="I189" i="48"/>
  <c r="N189" i="48"/>
  <c r="K189" i="48"/>
  <c r="N79" i="48"/>
  <c r="K154" i="48"/>
  <c r="N154" i="48"/>
  <c r="I154" i="48"/>
  <c r="I183" i="48"/>
  <c r="G78" i="48"/>
  <c r="H78" i="48" s="1"/>
  <c r="N84" i="48"/>
  <c r="N85" i="48"/>
  <c r="N95" i="48"/>
  <c r="N103" i="48"/>
  <c r="N111" i="48"/>
  <c r="N119" i="48"/>
  <c r="M120" i="48"/>
  <c r="N134" i="48"/>
  <c r="N138" i="48"/>
  <c r="K140" i="48"/>
  <c r="J140" i="48"/>
  <c r="G140" i="48"/>
  <c r="H140" i="48" s="1"/>
  <c r="N143" i="48"/>
  <c r="I144" i="48"/>
  <c r="N73" i="48"/>
  <c r="G76" i="48"/>
  <c r="H76" i="48" s="1"/>
  <c r="K77" i="48"/>
  <c r="N89" i="48"/>
  <c r="J132" i="48"/>
  <c r="G132" i="48"/>
  <c r="H132" i="48" s="1"/>
  <c r="K133" i="48"/>
  <c r="I133" i="48"/>
  <c r="N133" i="48"/>
  <c r="K146" i="48"/>
  <c r="J146" i="48"/>
  <c r="G146" i="48"/>
  <c r="H146" i="48" s="1"/>
  <c r="N153" i="48"/>
  <c r="G164" i="48"/>
  <c r="H164" i="48" s="1"/>
  <c r="J164" i="48"/>
  <c r="G182" i="48"/>
  <c r="H182" i="48" s="1"/>
  <c r="J182" i="48"/>
  <c r="N127" i="48"/>
  <c r="N129" i="48"/>
  <c r="N131" i="48"/>
  <c r="K138" i="48"/>
  <c r="J138" i="48"/>
  <c r="G138" i="48"/>
  <c r="H138" i="48" s="1"/>
  <c r="N139" i="48"/>
  <c r="N140" i="48"/>
  <c r="N142" i="48"/>
  <c r="N144" i="48"/>
  <c r="N146" i="48"/>
  <c r="G166" i="48"/>
  <c r="H166" i="48" s="1"/>
  <c r="J166" i="48"/>
  <c r="N169" i="48"/>
  <c r="J91" i="48"/>
  <c r="J93" i="48"/>
  <c r="J95" i="48"/>
  <c r="J97" i="48"/>
  <c r="J99" i="48"/>
  <c r="J101" i="48"/>
  <c r="J103" i="48"/>
  <c r="J105" i="48"/>
  <c r="J107" i="48"/>
  <c r="J109" i="48"/>
  <c r="J111" i="48"/>
  <c r="J113" i="48"/>
  <c r="J115" i="48"/>
  <c r="J117" i="48"/>
  <c r="J119" i="48"/>
  <c r="J121" i="48"/>
  <c r="J123" i="48"/>
  <c r="I125" i="48"/>
  <c r="N126" i="48"/>
  <c r="N128" i="48"/>
  <c r="N130" i="48"/>
  <c r="N132" i="48"/>
  <c r="J134" i="48"/>
  <c r="M135" i="48"/>
  <c r="N163" i="48"/>
  <c r="J188" i="48"/>
  <c r="G188" i="48"/>
  <c r="H188" i="48" s="1"/>
  <c r="M188" i="48"/>
  <c r="K79" i="48"/>
  <c r="K81" i="48"/>
  <c r="K83" i="48"/>
  <c r="K85" i="48"/>
  <c r="K87" i="48"/>
  <c r="K89" i="48"/>
  <c r="K91" i="48"/>
  <c r="K93" i="48"/>
  <c r="K95" i="48"/>
  <c r="K97" i="48"/>
  <c r="K99" i="48"/>
  <c r="K101" i="48"/>
  <c r="K103" i="48"/>
  <c r="K105" i="48"/>
  <c r="K107" i="48"/>
  <c r="K109" i="48"/>
  <c r="K111" i="48"/>
  <c r="K113" i="48"/>
  <c r="K115" i="48"/>
  <c r="K117" i="48"/>
  <c r="K119" i="48"/>
  <c r="K121" i="48"/>
  <c r="K123" i="48"/>
  <c r="K134" i="48"/>
  <c r="K135" i="48"/>
  <c r="I135" i="48"/>
  <c r="M165" i="48"/>
  <c r="N181" i="48"/>
  <c r="K136" i="48"/>
  <c r="J136" i="48"/>
  <c r="G136" i="48"/>
  <c r="H136" i="48" s="1"/>
  <c r="K150" i="48"/>
  <c r="I150" i="48"/>
  <c r="N150" i="48"/>
  <c r="G158" i="48"/>
  <c r="H158" i="48" s="1"/>
  <c r="J158" i="48"/>
  <c r="I165" i="48"/>
  <c r="M183" i="48"/>
  <c r="I190" i="48"/>
  <c r="I199" i="48"/>
  <c r="N199" i="48"/>
  <c r="N136" i="48"/>
  <c r="M137" i="48"/>
  <c r="M143" i="48"/>
  <c r="M145" i="48"/>
  <c r="M147" i="48"/>
  <c r="G149" i="48"/>
  <c r="H149" i="48" s="1"/>
  <c r="M149" i="48"/>
  <c r="K149" i="48"/>
  <c r="J149" i="48"/>
  <c r="M154" i="48"/>
  <c r="G156" i="48"/>
  <c r="H156" i="48" s="1"/>
  <c r="M156" i="48"/>
  <c r="N157" i="48"/>
  <c r="I167" i="48"/>
  <c r="G170" i="48"/>
  <c r="H170" i="48" s="1"/>
  <c r="M170" i="48"/>
  <c r="J170" i="48"/>
  <c r="I139" i="48"/>
  <c r="I141" i="48"/>
  <c r="I143" i="48"/>
  <c r="I145" i="48"/>
  <c r="I147" i="48"/>
  <c r="G148" i="48"/>
  <c r="H148" i="48" s="1"/>
  <c r="K151" i="48"/>
  <c r="I152" i="48"/>
  <c r="G155" i="48"/>
  <c r="H155" i="48" s="1"/>
  <c r="I159" i="48"/>
  <c r="I160" i="48"/>
  <c r="K160" i="48"/>
  <c r="I164" i="48"/>
  <c r="N165" i="48"/>
  <c r="N167" i="48"/>
  <c r="M169" i="48"/>
  <c r="M176" i="48"/>
  <c r="J178" i="48"/>
  <c r="N183" i="48"/>
  <c r="G184" i="48"/>
  <c r="H184" i="48" s="1"/>
  <c r="N188" i="48"/>
  <c r="K225" i="48"/>
  <c r="I225" i="48"/>
  <c r="N225" i="48"/>
  <c r="K139" i="48"/>
  <c r="K141" i="48"/>
  <c r="K143" i="48"/>
  <c r="K145" i="48"/>
  <c r="K147" i="48"/>
  <c r="K156" i="48"/>
  <c r="I158" i="48"/>
  <c r="K158" i="48"/>
  <c r="M161" i="48"/>
  <c r="N171" i="48"/>
  <c r="M173" i="48"/>
  <c r="N152" i="48"/>
  <c r="K153" i="48"/>
  <c r="M157" i="48"/>
  <c r="G157" i="48"/>
  <c r="H157" i="48" s="1"/>
  <c r="N161" i="48"/>
  <c r="N173" i="48"/>
  <c r="M175" i="48"/>
  <c r="J184" i="48"/>
  <c r="M194" i="48"/>
  <c r="J154" i="48"/>
  <c r="M159" i="48"/>
  <c r="N175" i="48"/>
  <c r="M177" i="48"/>
  <c r="N192" i="48"/>
  <c r="N200" i="48"/>
  <c r="G226" i="48"/>
  <c r="H226" i="48" s="1"/>
  <c r="M226" i="48"/>
  <c r="J226" i="48"/>
  <c r="N148" i="48"/>
  <c r="G153" i="48"/>
  <c r="H153" i="48" s="1"/>
  <c r="N159" i="48"/>
  <c r="G162" i="48"/>
  <c r="H162" i="48" s="1"/>
  <c r="N177" i="48"/>
  <c r="M179" i="48"/>
  <c r="G190" i="48"/>
  <c r="H190" i="48" s="1"/>
  <c r="N193" i="48"/>
  <c r="K215" i="48"/>
  <c r="I215" i="48"/>
  <c r="N215" i="48"/>
  <c r="I156" i="48"/>
  <c r="I162" i="48"/>
  <c r="N162" i="48"/>
  <c r="K162" i="48"/>
  <c r="M163" i="48"/>
  <c r="M172" i="48"/>
  <c r="N179" i="48"/>
  <c r="M181" i="48"/>
  <c r="M202" i="48"/>
  <c r="I203" i="48"/>
  <c r="N203" i="48"/>
  <c r="K203" i="48"/>
  <c r="I206" i="48"/>
  <c r="G159" i="48"/>
  <c r="H159" i="48" s="1"/>
  <c r="G161" i="48"/>
  <c r="H161" i="48" s="1"/>
  <c r="G163" i="48"/>
  <c r="H163" i="48" s="1"/>
  <c r="K164" i="48"/>
  <c r="G165" i="48"/>
  <c r="H165" i="48" s="1"/>
  <c r="K166" i="48"/>
  <c r="G167" i="48"/>
  <c r="H167" i="48" s="1"/>
  <c r="K168" i="48"/>
  <c r="G169" i="48"/>
  <c r="H169" i="48" s="1"/>
  <c r="K170" i="48"/>
  <c r="G171" i="48"/>
  <c r="H171" i="48" s="1"/>
  <c r="K172" i="48"/>
  <c r="G173" i="48"/>
  <c r="H173" i="48" s="1"/>
  <c r="K174" i="48"/>
  <c r="G175" i="48"/>
  <c r="H175" i="48" s="1"/>
  <c r="K176" i="48"/>
  <c r="G177" i="48"/>
  <c r="H177" i="48" s="1"/>
  <c r="K178" i="48"/>
  <c r="G179" i="48"/>
  <c r="H179" i="48" s="1"/>
  <c r="K180" i="48"/>
  <c r="G181" i="48"/>
  <c r="H181" i="48" s="1"/>
  <c r="K182" i="48"/>
  <c r="G183" i="48"/>
  <c r="H183" i="48" s="1"/>
  <c r="M186" i="48"/>
  <c r="G189" i="48"/>
  <c r="H189" i="48" s="1"/>
  <c r="K191" i="48"/>
  <c r="K197" i="48"/>
  <c r="N202" i="48"/>
  <c r="K211" i="48"/>
  <c r="N211" i="48"/>
  <c r="I211" i="48"/>
  <c r="I212" i="48"/>
  <c r="I222" i="48"/>
  <c r="N164" i="48"/>
  <c r="N166" i="48"/>
  <c r="N168" i="48"/>
  <c r="N170" i="48"/>
  <c r="N172" i="48"/>
  <c r="N174" i="48"/>
  <c r="N176" i="48"/>
  <c r="N178" i="48"/>
  <c r="N180" i="48"/>
  <c r="N182" i="48"/>
  <c r="K184" i="48"/>
  <c r="K188" i="48"/>
  <c r="N194" i="48"/>
  <c r="G208" i="48"/>
  <c r="H208" i="48" s="1"/>
  <c r="M208" i="48"/>
  <c r="J208" i="48"/>
  <c r="K209" i="48"/>
  <c r="N209" i="48"/>
  <c r="I209" i="48"/>
  <c r="G220" i="48"/>
  <c r="H220" i="48" s="1"/>
  <c r="M220" i="48"/>
  <c r="J220" i="48"/>
  <c r="M224" i="48"/>
  <c r="K186" i="48"/>
  <c r="M196" i="48"/>
  <c r="M214" i="48"/>
  <c r="I230" i="48"/>
  <c r="K159" i="48"/>
  <c r="K161" i="48"/>
  <c r="K163" i="48"/>
  <c r="K165" i="48"/>
  <c r="N196" i="48"/>
  <c r="G218" i="48"/>
  <c r="H218" i="48" s="1"/>
  <c r="M218" i="48"/>
  <c r="J218" i="48"/>
  <c r="I220" i="48"/>
  <c r="K223" i="48"/>
  <c r="I223" i="48"/>
  <c r="N223" i="48"/>
  <c r="I188" i="48"/>
  <c r="G193" i="48"/>
  <c r="H193" i="48" s="1"/>
  <c r="M198" i="48"/>
  <c r="G206" i="48"/>
  <c r="H206" i="48" s="1"/>
  <c r="M206" i="48"/>
  <c r="J206" i="48"/>
  <c r="I214" i="48"/>
  <c r="G228" i="48"/>
  <c r="H228" i="48" s="1"/>
  <c r="M228" i="48"/>
  <c r="J228" i="48"/>
  <c r="I184" i="48"/>
  <c r="N190" i="48"/>
  <c r="I193" i="48"/>
  <c r="N198" i="48"/>
  <c r="M200" i="48"/>
  <c r="M212" i="48"/>
  <c r="K217" i="48"/>
  <c r="I217" i="48"/>
  <c r="N217" i="48"/>
  <c r="M222" i="48"/>
  <c r="M185" i="48"/>
  <c r="M187" i="48"/>
  <c r="M189" i="48"/>
  <c r="M191" i="48"/>
  <c r="M193" i="48"/>
  <c r="M195" i="48"/>
  <c r="M197" i="48"/>
  <c r="M199" i="48"/>
  <c r="M201" i="48"/>
  <c r="M203" i="48"/>
  <c r="I204" i="48"/>
  <c r="N205" i="48"/>
  <c r="K206" i="48"/>
  <c r="I207" i="48"/>
  <c r="M211" i="48"/>
  <c r="M215" i="48"/>
  <c r="N220" i="48"/>
  <c r="M223" i="48"/>
  <c r="N228" i="48"/>
  <c r="M231" i="48"/>
  <c r="J194" i="48"/>
  <c r="J196" i="48"/>
  <c r="J198" i="48"/>
  <c r="J200" i="48"/>
  <c r="J202" i="48"/>
  <c r="M205" i="48"/>
  <c r="N207" i="48"/>
  <c r="K208" i="48"/>
  <c r="M213" i="48"/>
  <c r="N218" i="48"/>
  <c r="M221" i="48"/>
  <c r="N226" i="48"/>
  <c r="M229" i="48"/>
  <c r="K190" i="48"/>
  <c r="K192" i="48"/>
  <c r="K194" i="48"/>
  <c r="K196" i="48"/>
  <c r="K198" i="48"/>
  <c r="K200" i="48"/>
  <c r="K202" i="48"/>
  <c r="N204" i="48"/>
  <c r="G210" i="48"/>
  <c r="H210" i="48" s="1"/>
  <c r="K213" i="48"/>
  <c r="I213" i="48"/>
  <c r="G216" i="48"/>
  <c r="H216" i="48" s="1"/>
  <c r="K221" i="48"/>
  <c r="I221" i="48"/>
  <c r="G224" i="48"/>
  <c r="H224" i="48" s="1"/>
  <c r="K229" i="48"/>
  <c r="I229" i="48"/>
  <c r="M207" i="48"/>
  <c r="N216" i="48"/>
  <c r="M219" i="48"/>
  <c r="N224" i="48"/>
  <c r="M227" i="48"/>
  <c r="G212" i="48"/>
  <c r="H212" i="48" s="1"/>
  <c r="G214" i="48"/>
  <c r="H214" i="48" s="1"/>
  <c r="K219" i="48"/>
  <c r="I219" i="48"/>
  <c r="G222" i="48"/>
  <c r="H222" i="48" s="1"/>
  <c r="K227" i="48"/>
  <c r="I227" i="48"/>
  <c r="G230" i="48"/>
  <c r="H230" i="48" s="1"/>
  <c r="I205" i="48"/>
  <c r="M209" i="48"/>
  <c r="I210" i="48"/>
  <c r="K212" i="48"/>
  <c r="N214" i="48"/>
  <c r="M217" i="48"/>
  <c r="N222" i="48"/>
  <c r="M225" i="48"/>
  <c r="N230" i="48"/>
  <c r="G205" i="48"/>
  <c r="H205" i="48" s="1"/>
  <c r="G207" i="48"/>
  <c r="H207" i="48" s="1"/>
  <c r="G209" i="48"/>
  <c r="H209" i="48" s="1"/>
  <c r="G211" i="48"/>
  <c r="H211" i="48" s="1"/>
  <c r="G213" i="48"/>
  <c r="H213" i="48" s="1"/>
  <c r="K214" i="48"/>
  <c r="G215" i="48"/>
  <c r="H215" i="48" s="1"/>
  <c r="K216" i="48"/>
  <c r="G217" i="48"/>
  <c r="H217" i="48" s="1"/>
  <c r="K218" i="48"/>
  <c r="G219" i="48"/>
  <c r="H219" i="48" s="1"/>
  <c r="K220" i="48"/>
  <c r="G221" i="48"/>
  <c r="H221" i="48" s="1"/>
  <c r="K222" i="48"/>
  <c r="G223" i="48"/>
  <c r="H223" i="48" s="1"/>
  <c r="K224" i="48"/>
  <c r="G225" i="48"/>
  <c r="H225" i="48" s="1"/>
  <c r="K226" i="48"/>
  <c r="G227" i="48"/>
  <c r="H227" i="48" s="1"/>
  <c r="K228" i="48"/>
  <c r="G229" i="48"/>
  <c r="H229" i="48" s="1"/>
  <c r="K230" i="48"/>
  <c r="G231" i="48"/>
  <c r="H231" i="48" s="1"/>
  <c r="G39" i="47"/>
  <c r="H39" i="47" s="1"/>
  <c r="I53" i="47"/>
  <c r="K59" i="47"/>
  <c r="G77" i="47"/>
  <c r="H77" i="47" s="1"/>
  <c r="K98" i="47"/>
  <c r="I181" i="47"/>
  <c r="K211" i="47"/>
  <c r="I63" i="47"/>
  <c r="I77" i="47"/>
  <c r="K114" i="47"/>
  <c r="K126" i="47"/>
  <c r="K142" i="47"/>
  <c r="G202" i="47"/>
  <c r="H202" i="47" s="1"/>
  <c r="G140" i="47"/>
  <c r="H140" i="47" s="1"/>
  <c r="I152" i="47"/>
  <c r="K176" i="47"/>
  <c r="K178" i="47"/>
  <c r="I180" i="47"/>
  <c r="K221" i="47"/>
  <c r="K227" i="47"/>
  <c r="I168" i="47"/>
  <c r="I221" i="47"/>
  <c r="K70" i="47"/>
  <c r="K78" i="47"/>
  <c r="K93" i="47"/>
  <c r="K101" i="47"/>
  <c r="G165" i="47"/>
  <c r="H165" i="47" s="1"/>
  <c r="I210" i="47"/>
  <c r="J52" i="47"/>
  <c r="K107" i="47"/>
  <c r="K139" i="47"/>
  <c r="I163" i="47"/>
  <c r="G179" i="47"/>
  <c r="H179" i="47" s="1"/>
  <c r="I78" i="47"/>
  <c r="I149" i="47"/>
  <c r="I171" i="47"/>
  <c r="I173" i="47"/>
  <c r="K196" i="47"/>
  <c r="I218" i="47"/>
  <c r="K51" i="47"/>
  <c r="K67" i="47"/>
  <c r="K69" i="47"/>
  <c r="K85" i="47"/>
  <c r="I111" i="47"/>
  <c r="K115" i="47"/>
  <c r="K117" i="47"/>
  <c r="G137" i="47"/>
  <c r="H137" i="47" s="1"/>
  <c r="G139" i="47"/>
  <c r="H139" i="47" s="1"/>
  <c r="K150" i="47"/>
  <c r="I165" i="47"/>
  <c r="G180" i="47"/>
  <c r="H180" i="47" s="1"/>
  <c r="K197" i="47"/>
  <c r="K199" i="47"/>
  <c r="K207" i="47"/>
  <c r="G212" i="47"/>
  <c r="H212" i="47" s="1"/>
  <c r="G91" i="47"/>
  <c r="H91" i="47" s="1"/>
  <c r="K109" i="47"/>
  <c r="G148" i="47"/>
  <c r="H148" i="47" s="1"/>
  <c r="K163" i="47"/>
  <c r="G51" i="47"/>
  <c r="H51" i="47" s="1"/>
  <c r="I69" i="47"/>
  <c r="I100" i="47"/>
  <c r="I131" i="47"/>
  <c r="J165" i="47"/>
  <c r="I189" i="47"/>
  <c r="G196" i="47"/>
  <c r="H196" i="47" s="1"/>
  <c r="G201" i="47"/>
  <c r="H201" i="47" s="1"/>
  <c r="J32" i="47"/>
  <c r="J87" i="47"/>
  <c r="G112" i="47"/>
  <c r="H112" i="47" s="1"/>
  <c r="I145" i="47"/>
  <c r="K156" i="47"/>
  <c r="K158" i="47"/>
  <c r="K162" i="47"/>
  <c r="K230" i="47"/>
  <c r="G59" i="47"/>
  <c r="H59" i="47" s="1"/>
  <c r="G64" i="47"/>
  <c r="H64" i="47" s="1"/>
  <c r="K106" i="47"/>
  <c r="I112" i="47"/>
  <c r="G153" i="47"/>
  <c r="H153" i="47" s="1"/>
  <c r="G156" i="47"/>
  <c r="H156" i="47" s="1"/>
  <c r="G168" i="47"/>
  <c r="H168" i="47" s="1"/>
  <c r="G173" i="47"/>
  <c r="H173" i="47" s="1"/>
  <c r="G184" i="47"/>
  <c r="H184" i="47" s="1"/>
  <c r="I186" i="47"/>
  <c r="K190" i="47"/>
  <c r="J196" i="47"/>
  <c r="G209" i="47"/>
  <c r="H209" i="47" s="1"/>
  <c r="G33" i="47"/>
  <c r="H33" i="47" s="1"/>
  <c r="G35" i="47"/>
  <c r="H35" i="47" s="1"/>
  <c r="G41" i="47"/>
  <c r="H41" i="47" s="1"/>
  <c r="G47" i="47"/>
  <c r="H47" i="47" s="1"/>
  <c r="K63" i="47"/>
  <c r="G66" i="47"/>
  <c r="H66" i="47" s="1"/>
  <c r="G73" i="47"/>
  <c r="H73" i="47" s="1"/>
  <c r="I79" i="47"/>
  <c r="G88" i="47"/>
  <c r="H88" i="47" s="1"/>
  <c r="G90" i="47"/>
  <c r="H90" i="47" s="1"/>
  <c r="G105" i="47"/>
  <c r="H105" i="47" s="1"/>
  <c r="G144" i="47"/>
  <c r="H144" i="47" s="1"/>
  <c r="K147" i="47"/>
  <c r="I153" i="47"/>
  <c r="G155" i="47"/>
  <c r="H155" i="47" s="1"/>
  <c r="I190" i="47"/>
  <c r="I208" i="47"/>
  <c r="G226" i="47"/>
  <c r="H226" i="47" s="1"/>
  <c r="I37" i="47"/>
  <c r="I54" i="47"/>
  <c r="G58" i="47"/>
  <c r="H58" i="47" s="1"/>
  <c r="K77" i="47"/>
  <c r="I88" i="47"/>
  <c r="G101" i="47"/>
  <c r="H101" i="47" s="1"/>
  <c r="I124" i="47"/>
  <c r="I215" i="47"/>
  <c r="I224" i="47"/>
  <c r="I31" i="47"/>
  <c r="J35" i="47"/>
  <c r="I38" i="47"/>
  <c r="I47" i="47"/>
  <c r="J48" i="47"/>
  <c r="J80" i="47"/>
  <c r="I86" i="47"/>
  <c r="J90" i="47"/>
  <c r="J103" i="47"/>
  <c r="I108" i="47"/>
  <c r="G111" i="47"/>
  <c r="H111" i="47" s="1"/>
  <c r="I117" i="47"/>
  <c r="G129" i="47"/>
  <c r="H129" i="47" s="1"/>
  <c r="G138" i="47"/>
  <c r="H138" i="47" s="1"/>
  <c r="K143" i="47"/>
  <c r="J144" i="47"/>
  <c r="K151" i="47"/>
  <c r="J152" i="47"/>
  <c r="G167" i="47"/>
  <c r="H167" i="47" s="1"/>
  <c r="J168" i="47"/>
  <c r="K180" i="47"/>
  <c r="I187" i="47"/>
  <c r="I200" i="47"/>
  <c r="I207" i="47"/>
  <c r="G221" i="47"/>
  <c r="H221" i="47" s="1"/>
  <c r="G227" i="47"/>
  <c r="H227" i="47" s="1"/>
  <c r="K30" i="47"/>
  <c r="I93" i="47"/>
  <c r="G98" i="47"/>
  <c r="H98" i="47" s="1"/>
  <c r="G142" i="47"/>
  <c r="H142" i="47" s="1"/>
  <c r="I176" i="47"/>
  <c r="J179" i="47"/>
  <c r="G210" i="47"/>
  <c r="H210" i="47" s="1"/>
  <c r="J28" i="47"/>
  <c r="G40" i="47"/>
  <c r="H40" i="47" s="1"/>
  <c r="G49" i="47"/>
  <c r="H49" i="47" s="1"/>
  <c r="G56" i="47"/>
  <c r="H56" i="47" s="1"/>
  <c r="G74" i="47"/>
  <c r="H74" i="47" s="1"/>
  <c r="J75" i="47"/>
  <c r="J96" i="47"/>
  <c r="G119" i="47"/>
  <c r="H119" i="47" s="1"/>
  <c r="J122" i="47"/>
  <c r="I125" i="47"/>
  <c r="I134" i="47"/>
  <c r="I160" i="47"/>
  <c r="G175" i="47"/>
  <c r="H175" i="47" s="1"/>
  <c r="G186" i="47"/>
  <c r="H186" i="47" s="1"/>
  <c r="G190" i="47"/>
  <c r="H190" i="47" s="1"/>
  <c r="G193" i="47"/>
  <c r="H193" i="47" s="1"/>
  <c r="G194" i="47"/>
  <c r="H194" i="47" s="1"/>
  <c r="G213" i="47"/>
  <c r="H213" i="47" s="1"/>
  <c r="G231" i="47"/>
  <c r="H231" i="47" s="1"/>
  <c r="G43" i="47"/>
  <c r="H43" i="47" s="1"/>
  <c r="K58" i="47"/>
  <c r="K75" i="47"/>
  <c r="I85" i="47"/>
  <c r="G95" i="47"/>
  <c r="H95" i="47" s="1"/>
  <c r="J128" i="47"/>
  <c r="G131" i="47"/>
  <c r="H131" i="47" s="1"/>
  <c r="J137" i="47"/>
  <c r="G159" i="47"/>
  <c r="H159" i="47" s="1"/>
  <c r="G174" i="47"/>
  <c r="H174" i="47" s="1"/>
  <c r="K181" i="47"/>
  <c r="G182" i="47"/>
  <c r="H182" i="47" s="1"/>
  <c r="G208" i="47"/>
  <c r="H208" i="47" s="1"/>
  <c r="G219" i="47"/>
  <c r="H219" i="47" s="1"/>
  <c r="J221" i="47"/>
  <c r="K223" i="47"/>
  <c r="J227" i="47"/>
  <c r="J33" i="47"/>
  <c r="J74" i="47"/>
  <c r="I101" i="47"/>
  <c r="G127" i="47"/>
  <c r="H127" i="47" s="1"/>
  <c r="G136" i="47"/>
  <c r="H136" i="47" s="1"/>
  <c r="I142" i="47"/>
  <c r="I150" i="47"/>
  <c r="I174" i="47"/>
  <c r="K186" i="47"/>
  <c r="G83" i="47"/>
  <c r="H83" i="47" s="1"/>
  <c r="J88" i="47"/>
  <c r="J98" i="47"/>
  <c r="G114" i="47"/>
  <c r="H114" i="47" s="1"/>
  <c r="K159" i="47"/>
  <c r="I162" i="47"/>
  <c r="G176" i="47"/>
  <c r="H176" i="47" s="1"/>
  <c r="G200" i="47"/>
  <c r="H200" i="47" s="1"/>
  <c r="G211" i="47"/>
  <c r="H211" i="47" s="1"/>
  <c r="J213" i="47"/>
  <c r="J106" i="47"/>
  <c r="J139" i="47"/>
  <c r="J147" i="47"/>
  <c r="J155" i="47"/>
  <c r="I195" i="47"/>
  <c r="G215" i="47"/>
  <c r="H215" i="47" s="1"/>
  <c r="Q25" i="47"/>
  <c r="G25" i="47"/>
  <c r="H25" i="47" s="1"/>
  <c r="C16" i="47"/>
  <c r="M25" i="47" s="1"/>
  <c r="J25" i="47"/>
  <c r="G71" i="47"/>
  <c r="H71" i="47" s="1"/>
  <c r="J94" i="47"/>
  <c r="G94" i="47"/>
  <c r="H94" i="47" s="1"/>
  <c r="K31" i="47"/>
  <c r="J31" i="47"/>
  <c r="G31" i="47"/>
  <c r="H31" i="47" s="1"/>
  <c r="I25" i="47"/>
  <c r="R25" i="47"/>
  <c r="K25" i="47"/>
  <c r="D16" i="47"/>
  <c r="N33" i="47" s="1"/>
  <c r="K34" i="47"/>
  <c r="I34" i="47"/>
  <c r="G36" i="47"/>
  <c r="H36" i="47" s="1"/>
  <c r="G120" i="47"/>
  <c r="H120" i="47" s="1"/>
  <c r="J120" i="47"/>
  <c r="I49" i="47"/>
  <c r="K49" i="47"/>
  <c r="I39" i="47"/>
  <c r="I45" i="47"/>
  <c r="K68" i="47"/>
  <c r="I68" i="47"/>
  <c r="G46" i="47"/>
  <c r="H46" i="47" s="1"/>
  <c r="J46" i="47"/>
  <c r="I52" i="47"/>
  <c r="K52" i="47"/>
  <c r="G65" i="47"/>
  <c r="H65" i="47" s="1"/>
  <c r="J65" i="47"/>
  <c r="K36" i="47"/>
  <c r="K50" i="47"/>
  <c r="I50" i="47"/>
  <c r="G54" i="47"/>
  <c r="H54" i="47" s="1"/>
  <c r="J54" i="47"/>
  <c r="I65" i="47"/>
  <c r="K65" i="47"/>
  <c r="K89" i="47"/>
  <c r="I89" i="47"/>
  <c r="I41" i="47"/>
  <c r="K41" i="47"/>
  <c r="G44" i="47"/>
  <c r="H44" i="47" s="1"/>
  <c r="K47" i="47"/>
  <c r="J47" i="47"/>
  <c r="G63" i="47"/>
  <c r="H63" i="47" s="1"/>
  <c r="I83" i="47"/>
  <c r="K83" i="47"/>
  <c r="I116" i="47"/>
  <c r="G72" i="47"/>
  <c r="H72" i="47" s="1"/>
  <c r="J72" i="47"/>
  <c r="K28" i="47"/>
  <c r="J41" i="47"/>
  <c r="K42" i="47"/>
  <c r="I42" i="47"/>
  <c r="K46" i="47"/>
  <c r="I57" i="47"/>
  <c r="K57" i="47"/>
  <c r="G60" i="47"/>
  <c r="H60" i="47" s="1"/>
  <c r="J81" i="47"/>
  <c r="G81" i="47"/>
  <c r="H81" i="47" s="1"/>
  <c r="J86" i="47"/>
  <c r="G86" i="47"/>
  <c r="H86" i="47" s="1"/>
  <c r="K86" i="47"/>
  <c r="K105" i="47"/>
  <c r="I105" i="47"/>
  <c r="J118" i="47"/>
  <c r="G118" i="47"/>
  <c r="H118" i="47" s="1"/>
  <c r="K26" i="47"/>
  <c r="I26" i="47"/>
  <c r="S27" i="47"/>
  <c r="I33" i="47"/>
  <c r="K33" i="47"/>
  <c r="K39" i="47"/>
  <c r="J39" i="47"/>
  <c r="K54" i="47"/>
  <c r="G55" i="47"/>
  <c r="H55" i="47" s="1"/>
  <c r="I60" i="47"/>
  <c r="K60" i="47"/>
  <c r="K92" i="47"/>
  <c r="I92" i="47"/>
  <c r="K118" i="47"/>
  <c r="G145" i="47"/>
  <c r="H145" i="47" s="1"/>
  <c r="J145" i="47"/>
  <c r="G38" i="47"/>
  <c r="H38" i="47" s="1"/>
  <c r="J38" i="47"/>
  <c r="G57" i="47"/>
  <c r="H57" i="47" s="1"/>
  <c r="J57" i="47"/>
  <c r="G30" i="47"/>
  <c r="H30" i="47" s="1"/>
  <c r="J30" i="47"/>
  <c r="I36" i="47"/>
  <c r="K44" i="47"/>
  <c r="G62" i="47"/>
  <c r="H62" i="47" s="1"/>
  <c r="J62" i="47"/>
  <c r="J68" i="47"/>
  <c r="G68" i="47"/>
  <c r="H68" i="47" s="1"/>
  <c r="I91" i="47"/>
  <c r="J102" i="47"/>
  <c r="G102" i="47"/>
  <c r="H102" i="47" s="1"/>
  <c r="I27" i="47"/>
  <c r="G29" i="47"/>
  <c r="H29" i="47" s="1"/>
  <c r="I35" i="47"/>
  <c r="G37" i="47"/>
  <c r="H37" i="47" s="1"/>
  <c r="I43" i="47"/>
  <c r="G45" i="47"/>
  <c r="H45" i="47" s="1"/>
  <c r="I51" i="47"/>
  <c r="G53" i="47"/>
  <c r="H53" i="47" s="1"/>
  <c r="I59" i="47"/>
  <c r="G61" i="47"/>
  <c r="H61" i="47" s="1"/>
  <c r="I67" i="47"/>
  <c r="K71" i="47"/>
  <c r="G79" i="47"/>
  <c r="H79" i="47" s="1"/>
  <c r="K102" i="47"/>
  <c r="J112" i="47"/>
  <c r="I115" i="47"/>
  <c r="K129" i="47"/>
  <c r="I129" i="47"/>
  <c r="E16" i="47"/>
  <c r="O60" i="47" s="1"/>
  <c r="J29" i="47"/>
  <c r="K32" i="47"/>
  <c r="J37" i="47"/>
  <c r="K40" i="47"/>
  <c r="J45" i="47"/>
  <c r="K48" i="47"/>
  <c r="J53" i="47"/>
  <c r="K56" i="47"/>
  <c r="I58" i="47"/>
  <c r="J61" i="47"/>
  <c r="K64" i="47"/>
  <c r="J66" i="47"/>
  <c r="G70" i="47"/>
  <c r="H70" i="47" s="1"/>
  <c r="I71" i="47"/>
  <c r="I75" i="47"/>
  <c r="J78" i="47"/>
  <c r="G78" i="47"/>
  <c r="H78" i="47" s="1"/>
  <c r="K81" i="47"/>
  <c r="I81" i="47"/>
  <c r="K84" i="47"/>
  <c r="I84" i="47"/>
  <c r="G89" i="47"/>
  <c r="H89" i="47" s="1"/>
  <c r="K94" i="47"/>
  <c r="J104" i="47"/>
  <c r="I107" i="47"/>
  <c r="K121" i="47"/>
  <c r="I121" i="47"/>
  <c r="K132" i="47"/>
  <c r="I132" i="47"/>
  <c r="J26" i="47"/>
  <c r="K29" i="47"/>
  <c r="J34" i="47"/>
  <c r="K37" i="47"/>
  <c r="J42" i="47"/>
  <c r="K45" i="47"/>
  <c r="J50" i="47"/>
  <c r="K53" i="47"/>
  <c r="J58" i="47"/>
  <c r="K61" i="47"/>
  <c r="K97" i="47"/>
  <c r="I97" i="47"/>
  <c r="J110" i="47"/>
  <c r="G110" i="47"/>
  <c r="H110" i="47" s="1"/>
  <c r="O120" i="47"/>
  <c r="I141" i="47"/>
  <c r="K184" i="47"/>
  <c r="I184" i="47"/>
  <c r="J55" i="47"/>
  <c r="J63" i="47"/>
  <c r="G67" i="47"/>
  <c r="H67" i="47" s="1"/>
  <c r="K73" i="47"/>
  <c r="I73" i="47"/>
  <c r="K76" i="47"/>
  <c r="I76" i="47"/>
  <c r="O109" i="47"/>
  <c r="I123" i="47"/>
  <c r="I99" i="47"/>
  <c r="K113" i="47"/>
  <c r="I113" i="47"/>
  <c r="J126" i="47"/>
  <c r="G126" i="47"/>
  <c r="H126" i="47" s="1"/>
  <c r="M165" i="47"/>
  <c r="G166" i="47"/>
  <c r="H166" i="47" s="1"/>
  <c r="J166" i="47"/>
  <c r="I170" i="47"/>
  <c r="I66" i="47"/>
  <c r="J69" i="47"/>
  <c r="K72" i="47"/>
  <c r="I74" i="47"/>
  <c r="M75" i="47"/>
  <c r="G76" i="47"/>
  <c r="H76" i="47" s="1"/>
  <c r="J77" i="47"/>
  <c r="K80" i="47"/>
  <c r="I82" i="47"/>
  <c r="G84" i="47"/>
  <c r="H84" i="47" s="1"/>
  <c r="J85" i="47"/>
  <c r="K88" i="47"/>
  <c r="I90" i="47"/>
  <c r="G92" i="47"/>
  <c r="H92" i="47" s="1"/>
  <c r="J93" i="47"/>
  <c r="K96" i="47"/>
  <c r="I98" i="47"/>
  <c r="G100" i="47"/>
  <c r="H100" i="47" s="1"/>
  <c r="J101" i="47"/>
  <c r="K104" i="47"/>
  <c r="I106" i="47"/>
  <c r="G108" i="47"/>
  <c r="H108" i="47" s="1"/>
  <c r="J109" i="47"/>
  <c r="K112" i="47"/>
  <c r="I114" i="47"/>
  <c r="G116" i="47"/>
  <c r="H116" i="47" s="1"/>
  <c r="J117" i="47"/>
  <c r="K120" i="47"/>
  <c r="I122" i="47"/>
  <c r="G124" i="47"/>
  <c r="H124" i="47" s="1"/>
  <c r="J125" i="47"/>
  <c r="K128" i="47"/>
  <c r="I130" i="47"/>
  <c r="J132" i="47"/>
  <c r="I140" i="47"/>
  <c r="J143" i="47"/>
  <c r="G143" i="47"/>
  <c r="H143" i="47" s="1"/>
  <c r="J153" i="47"/>
  <c r="I156" i="47"/>
  <c r="K161" i="47"/>
  <c r="I161" i="47"/>
  <c r="I133" i="47"/>
  <c r="K140" i="47"/>
  <c r="K146" i="47"/>
  <c r="I146" i="47"/>
  <c r="J76" i="47"/>
  <c r="K79" i="47"/>
  <c r="J84" i="47"/>
  <c r="K87" i="47"/>
  <c r="J92" i="47"/>
  <c r="K95" i="47"/>
  <c r="M98" i="47"/>
  <c r="G99" i="47"/>
  <c r="H99" i="47" s="1"/>
  <c r="J100" i="47"/>
  <c r="K103" i="47"/>
  <c r="G107" i="47"/>
  <c r="H107" i="47" s="1"/>
  <c r="J108" i="47"/>
  <c r="K111" i="47"/>
  <c r="G115" i="47"/>
  <c r="H115" i="47" s="1"/>
  <c r="J116" i="47"/>
  <c r="K119" i="47"/>
  <c r="G123" i="47"/>
  <c r="H123" i="47" s="1"/>
  <c r="J124" i="47"/>
  <c r="K127" i="47"/>
  <c r="G132" i="47"/>
  <c r="H132" i="47" s="1"/>
  <c r="J135" i="47"/>
  <c r="G135" i="47"/>
  <c r="H135" i="47" s="1"/>
  <c r="M136" i="47"/>
  <c r="I94" i="47"/>
  <c r="J97" i="47"/>
  <c r="K100" i="47"/>
  <c r="I102" i="47"/>
  <c r="J105" i="47"/>
  <c r="K108" i="47"/>
  <c r="I110" i="47"/>
  <c r="J113" i="47"/>
  <c r="K116" i="47"/>
  <c r="I118" i="47"/>
  <c r="J121" i="47"/>
  <c r="K124" i="47"/>
  <c r="I126" i="47"/>
  <c r="K135" i="47"/>
  <c r="I148" i="47"/>
  <c r="J151" i="47"/>
  <c r="G151" i="47"/>
  <c r="H151" i="47" s="1"/>
  <c r="K138" i="47"/>
  <c r="I138" i="47"/>
  <c r="M154" i="47"/>
  <c r="J217" i="47"/>
  <c r="G217" i="47"/>
  <c r="H217" i="47" s="1"/>
  <c r="G130" i="47"/>
  <c r="H130" i="47" s="1"/>
  <c r="J133" i="47"/>
  <c r="G133" i="47"/>
  <c r="H133" i="47" s="1"/>
  <c r="K148" i="47"/>
  <c r="K154" i="47"/>
  <c r="I154" i="47"/>
  <c r="I164" i="47"/>
  <c r="J134" i="47"/>
  <c r="K137" i="47"/>
  <c r="I139" i="47"/>
  <c r="M140" i="47"/>
  <c r="G141" i="47"/>
  <c r="H141" i="47" s="1"/>
  <c r="J142" i="47"/>
  <c r="K145" i="47"/>
  <c r="I147" i="47"/>
  <c r="M148" i="47"/>
  <c r="G149" i="47"/>
  <c r="H149" i="47" s="1"/>
  <c r="J150" i="47"/>
  <c r="K153" i="47"/>
  <c r="I155" i="47"/>
  <c r="J157" i="47"/>
  <c r="J158" i="47"/>
  <c r="G164" i="47"/>
  <c r="H164" i="47" s="1"/>
  <c r="G171" i="47"/>
  <c r="H171" i="47" s="1"/>
  <c r="J171" i="47"/>
  <c r="J174" i="47"/>
  <c r="J177" i="47"/>
  <c r="G177" i="47"/>
  <c r="H177" i="47" s="1"/>
  <c r="M134" i="47"/>
  <c r="M142" i="47"/>
  <c r="O148" i="47"/>
  <c r="I166" i="47"/>
  <c r="K166" i="47"/>
  <c r="I183" i="47"/>
  <c r="G183" i="47"/>
  <c r="H183" i="47" s="1"/>
  <c r="O184" i="47"/>
  <c r="K136" i="47"/>
  <c r="J141" i="47"/>
  <c r="K144" i="47"/>
  <c r="J149" i="47"/>
  <c r="K152" i="47"/>
  <c r="M155" i="47"/>
  <c r="K157" i="47"/>
  <c r="G163" i="47"/>
  <c r="H163" i="47" s="1"/>
  <c r="J163" i="47"/>
  <c r="K172" i="47"/>
  <c r="K133" i="47"/>
  <c r="I135" i="47"/>
  <c r="K141" i="47"/>
  <c r="I143" i="47"/>
  <c r="J146" i="47"/>
  <c r="K149" i="47"/>
  <c r="I151" i="47"/>
  <c r="J154" i="47"/>
  <c r="I158" i="47"/>
  <c r="K167" i="47"/>
  <c r="I167" i="47"/>
  <c r="I169" i="47"/>
  <c r="K171" i="47"/>
  <c r="G160" i="47"/>
  <c r="H160" i="47" s="1"/>
  <c r="J162" i="47"/>
  <c r="G162" i="47"/>
  <c r="H162" i="47" s="1"/>
  <c r="G172" i="47"/>
  <c r="H172" i="47" s="1"/>
  <c r="I201" i="47"/>
  <c r="K201" i="47"/>
  <c r="J161" i="47"/>
  <c r="G161" i="47"/>
  <c r="H161" i="47" s="1"/>
  <c r="K164" i="47"/>
  <c r="K169" i="47"/>
  <c r="K175" i="47"/>
  <c r="I175" i="47"/>
  <c r="J178" i="47"/>
  <c r="G178" i="47"/>
  <c r="H178" i="47" s="1"/>
  <c r="M178" i="47"/>
  <c r="G170" i="47"/>
  <c r="H170" i="47" s="1"/>
  <c r="K174" i="47"/>
  <c r="K177" i="47"/>
  <c r="K179" i="47"/>
  <c r="M188" i="47"/>
  <c r="I194" i="47"/>
  <c r="I209" i="47"/>
  <c r="K209" i="47"/>
  <c r="G222" i="47"/>
  <c r="H222" i="47" s="1"/>
  <c r="J222" i="47"/>
  <c r="M222" i="47"/>
  <c r="K222" i="47"/>
  <c r="M160" i="47"/>
  <c r="K165" i="47"/>
  <c r="M168" i="47"/>
  <c r="G169" i="47"/>
  <c r="H169" i="47" s="1"/>
  <c r="J170" i="47"/>
  <c r="K173" i="47"/>
  <c r="M176" i="47"/>
  <c r="M180" i="47"/>
  <c r="G181" i="47"/>
  <c r="H181" i="47" s="1"/>
  <c r="K183" i="47"/>
  <c r="G191" i="47"/>
  <c r="H191" i="47" s="1"/>
  <c r="K191" i="47"/>
  <c r="G228" i="47"/>
  <c r="H228" i="47" s="1"/>
  <c r="O230" i="47"/>
  <c r="K170" i="47"/>
  <c r="I172" i="47"/>
  <c r="I177" i="47"/>
  <c r="I191" i="47"/>
  <c r="M196" i="47"/>
  <c r="I206" i="47"/>
  <c r="K206" i="47"/>
  <c r="G185" i="47"/>
  <c r="H185" i="47" s="1"/>
  <c r="K194" i="47"/>
  <c r="O199" i="47"/>
  <c r="I199" i="47"/>
  <c r="G199" i="47"/>
  <c r="H199" i="47" s="1"/>
  <c r="G214" i="47"/>
  <c r="H214" i="47" s="1"/>
  <c r="J214" i="47"/>
  <c r="M214" i="47"/>
  <c r="K214" i="47"/>
  <c r="G220" i="47"/>
  <c r="H220" i="47" s="1"/>
  <c r="I178" i="47"/>
  <c r="M184" i="47"/>
  <c r="K187" i="47"/>
  <c r="G187" i="47"/>
  <c r="H187" i="47" s="1"/>
  <c r="J189" i="47"/>
  <c r="G189" i="47"/>
  <c r="H189" i="47" s="1"/>
  <c r="K192" i="47"/>
  <c r="J197" i="47"/>
  <c r="G197" i="47"/>
  <c r="H197" i="47" s="1"/>
  <c r="G203" i="47"/>
  <c r="H203" i="47" s="1"/>
  <c r="K203" i="47"/>
  <c r="J203" i="47"/>
  <c r="G204" i="47"/>
  <c r="H204" i="47" s="1"/>
  <c r="I185" i="47"/>
  <c r="M186" i="47"/>
  <c r="I193" i="47"/>
  <c r="M194" i="47"/>
  <c r="G195" i="47"/>
  <c r="H195" i="47" s="1"/>
  <c r="G206" i="47"/>
  <c r="H206" i="47" s="1"/>
  <c r="J206" i="47"/>
  <c r="I211" i="47"/>
  <c r="I217" i="47"/>
  <c r="K217" i="47"/>
  <c r="K220" i="47"/>
  <c r="I220" i="47"/>
  <c r="I222" i="47"/>
  <c r="G225" i="47"/>
  <c r="H225" i="47" s="1"/>
  <c r="I179" i="47"/>
  <c r="K185" i="47"/>
  <c r="J190" i="47"/>
  <c r="K193" i="47"/>
  <c r="M200" i="47"/>
  <c r="I203" i="47"/>
  <c r="M210" i="47"/>
  <c r="K212" i="47"/>
  <c r="I212" i="47"/>
  <c r="I214" i="47"/>
  <c r="M221" i="47"/>
  <c r="M193" i="47"/>
  <c r="G198" i="47"/>
  <c r="H198" i="47" s="1"/>
  <c r="J198" i="47"/>
  <c r="M205" i="47"/>
  <c r="G224" i="47"/>
  <c r="H224" i="47" s="1"/>
  <c r="K224" i="47"/>
  <c r="K195" i="47"/>
  <c r="I197" i="47"/>
  <c r="I198" i="47"/>
  <c r="M202" i="47"/>
  <c r="O221" i="47"/>
  <c r="G223" i="47"/>
  <c r="H223" i="47" s="1"/>
  <c r="I227" i="47"/>
  <c r="M204" i="47"/>
  <c r="G216" i="47"/>
  <c r="H216" i="47" s="1"/>
  <c r="K216" i="47"/>
  <c r="I223" i="47"/>
  <c r="G230" i="47"/>
  <c r="H230" i="47" s="1"/>
  <c r="J230" i="47"/>
  <c r="K198" i="47"/>
  <c r="O200" i="47"/>
  <c r="K204" i="47"/>
  <c r="I204" i="47"/>
  <c r="J208" i="47"/>
  <c r="I219" i="47"/>
  <c r="I225" i="47"/>
  <c r="K225" i="47"/>
  <c r="K228" i="47"/>
  <c r="I228" i="47"/>
  <c r="I230" i="47"/>
  <c r="G205" i="47"/>
  <c r="H205" i="47" s="1"/>
  <c r="M212" i="47"/>
  <c r="M220" i="47"/>
  <c r="M211" i="47"/>
  <c r="J199" i="47"/>
  <c r="K202" i="47"/>
  <c r="J207" i="47"/>
  <c r="K210" i="47"/>
  <c r="J215" i="47"/>
  <c r="K218" i="47"/>
  <c r="J223" i="47"/>
  <c r="K226" i="47"/>
  <c r="M63" i="47" l="1"/>
  <c r="N217" i="47"/>
  <c r="N183" i="47"/>
  <c r="N111" i="47"/>
  <c r="N171" i="47"/>
  <c r="N85" i="47"/>
  <c r="N199" i="47"/>
  <c r="N101" i="47"/>
  <c r="N104" i="47"/>
  <c r="N207" i="47"/>
  <c r="N168" i="47"/>
  <c r="N117" i="47"/>
  <c r="N96" i="47"/>
  <c r="N145" i="47"/>
  <c r="N77" i="47"/>
  <c r="N231" i="47"/>
  <c r="N162" i="47"/>
  <c r="N144" i="47"/>
  <c r="V14" i="57"/>
  <c r="R15" i="57"/>
  <c r="V15" i="57" s="1"/>
  <c r="W14" i="57"/>
  <c r="S15" i="57"/>
  <c r="W15" i="57" s="1"/>
  <c r="Q15" i="57"/>
  <c r="U15" i="57" s="1"/>
  <c r="U14" i="57"/>
  <c r="S15" i="53"/>
  <c r="W15" i="53" s="1"/>
  <c r="W14" i="53"/>
  <c r="U14" i="53"/>
  <c r="Q15" i="53"/>
  <c r="U15" i="53" s="1"/>
  <c r="R15" i="53"/>
  <c r="V15" i="53" s="1"/>
  <c r="V14" i="53"/>
  <c r="O215" i="48"/>
  <c r="O196" i="48"/>
  <c r="M86" i="48"/>
  <c r="M80" i="48"/>
  <c r="M210" i="48"/>
  <c r="M184" i="48"/>
  <c r="M102" i="48"/>
  <c r="M141" i="48"/>
  <c r="M167" i="48"/>
  <c r="M96" i="48"/>
  <c r="M94" i="48"/>
  <c r="M105" i="48"/>
  <c r="O110" i="48"/>
  <c r="O64" i="48"/>
  <c r="O208" i="48"/>
  <c r="O170" i="48"/>
  <c r="O160" i="48"/>
  <c r="O168" i="48"/>
  <c r="O190" i="48"/>
  <c r="O118" i="48"/>
  <c r="O113" i="48"/>
  <c r="O222" i="48"/>
  <c r="O178" i="48"/>
  <c r="O149" i="48"/>
  <c r="O91" i="48"/>
  <c r="M95" i="48"/>
  <c r="M118" i="48"/>
  <c r="M42" i="48"/>
  <c r="M171" i="48"/>
  <c r="M133" i="48"/>
  <c r="M100" i="48"/>
  <c r="M84" i="48"/>
  <c r="M182" i="48"/>
  <c r="M131" i="48"/>
  <c r="M34" i="48"/>
  <c r="M107" i="48"/>
  <c r="M98" i="48"/>
  <c r="M82" i="48"/>
  <c r="M121" i="48"/>
  <c r="M140" i="48"/>
  <c r="M112" i="48"/>
  <c r="M144" i="48"/>
  <c r="M77" i="48"/>
  <c r="M78" i="48"/>
  <c r="M164" i="48"/>
  <c r="M158" i="48"/>
  <c r="M108" i="48"/>
  <c r="M92" i="48"/>
  <c r="M76" i="48"/>
  <c r="M58" i="48"/>
  <c r="M69" i="48"/>
  <c r="M166" i="48"/>
  <c r="M106" i="48"/>
  <c r="M90" i="48"/>
  <c r="M74" i="48"/>
  <c r="M132" i="48"/>
  <c r="M89" i="48"/>
  <c r="M160" i="48"/>
  <c r="M54" i="48"/>
  <c r="M114" i="48"/>
  <c r="M216" i="48"/>
  <c r="M104" i="48"/>
  <c r="M88" i="48"/>
  <c r="M72" i="48"/>
  <c r="M146" i="48"/>
  <c r="M111" i="48"/>
  <c r="M50" i="48"/>
  <c r="O146" i="48"/>
  <c r="M46" i="48"/>
  <c r="M139" i="48"/>
  <c r="M53" i="48"/>
  <c r="M41" i="48"/>
  <c r="M119" i="48"/>
  <c r="M44" i="48"/>
  <c r="M101" i="48"/>
  <c r="M128" i="48"/>
  <c r="M129" i="48"/>
  <c r="M64" i="48"/>
  <c r="M126" i="48"/>
  <c r="M68" i="48"/>
  <c r="M113" i="48"/>
  <c r="M103" i="48"/>
  <c r="M56" i="48"/>
  <c r="M40" i="48"/>
  <c r="M93" i="48"/>
  <c r="M31" i="48"/>
  <c r="M71" i="48"/>
  <c r="M38" i="48"/>
  <c r="M142" i="48"/>
  <c r="M127" i="48"/>
  <c r="M99" i="48"/>
  <c r="M125" i="48"/>
  <c r="M70" i="48"/>
  <c r="M230" i="48"/>
  <c r="M97" i="48"/>
  <c r="M52" i="48"/>
  <c r="M36" i="48"/>
  <c r="M117" i="48"/>
  <c r="M123" i="48"/>
  <c r="M83" i="48"/>
  <c r="M124" i="48"/>
  <c r="M66" i="48"/>
  <c r="M91" i="48"/>
  <c r="M57" i="48"/>
  <c r="M122" i="48"/>
  <c r="M60" i="48"/>
  <c r="M110" i="48"/>
  <c r="M48" i="48"/>
  <c r="M32" i="48"/>
  <c r="M109" i="48"/>
  <c r="M115" i="48"/>
  <c r="M62" i="48"/>
  <c r="M130" i="48"/>
  <c r="M39" i="48"/>
  <c r="M116" i="48"/>
  <c r="O35" i="48"/>
  <c r="W26" i="48"/>
  <c r="M59" i="48"/>
  <c r="M30" i="48"/>
  <c r="O27" i="48"/>
  <c r="O48" i="48"/>
  <c r="O194" i="48"/>
  <c r="O231" i="48"/>
  <c r="O166" i="48"/>
  <c r="O120" i="48"/>
  <c r="O112" i="48"/>
  <c r="O68" i="48"/>
  <c r="O157" i="48"/>
  <c r="O108" i="48"/>
  <c r="O92" i="48"/>
  <c r="O164" i="48"/>
  <c r="O97" i="48"/>
  <c r="O50" i="48"/>
  <c r="O25" i="48"/>
  <c r="O58" i="48"/>
  <c r="O36" i="48"/>
  <c r="O197" i="48"/>
  <c r="O229" i="48"/>
  <c r="O200" i="48"/>
  <c r="O176" i="48"/>
  <c r="O174" i="48"/>
  <c r="O172" i="48"/>
  <c r="O151" i="48"/>
  <c r="O153" i="48"/>
  <c r="O141" i="48"/>
  <c r="O95" i="48"/>
  <c r="O94" i="48"/>
  <c r="O66" i="48"/>
  <c r="O109" i="48"/>
  <c r="O115" i="48"/>
  <c r="O52" i="48"/>
  <c r="O39" i="48"/>
  <c r="W25" i="48"/>
  <c r="O179" i="48"/>
  <c r="O89" i="48"/>
  <c r="R27" i="48"/>
  <c r="V26" i="48"/>
  <c r="B26" i="48" s="1"/>
  <c r="O209" i="48"/>
  <c r="O225" i="48"/>
  <c r="O217" i="48"/>
  <c r="O204" i="48"/>
  <c r="O207" i="48"/>
  <c r="O227" i="48"/>
  <c r="O219" i="48"/>
  <c r="O224" i="48"/>
  <c r="O226" i="48"/>
  <c r="O216" i="48"/>
  <c r="O211" i="48"/>
  <c r="O205" i="48"/>
  <c r="O185" i="48"/>
  <c r="O191" i="48"/>
  <c r="O187" i="48"/>
  <c r="O186" i="48"/>
  <c r="O184" i="48"/>
  <c r="O218" i="48"/>
  <c r="O181" i="48"/>
  <c r="O152" i="48"/>
  <c r="O188" i="48"/>
  <c r="O189" i="48"/>
  <c r="O156" i="48"/>
  <c r="O134" i="48"/>
  <c r="O138" i="48"/>
  <c r="O175" i="48"/>
  <c r="O155" i="48"/>
  <c r="O154" i="48"/>
  <c r="O171" i="48"/>
  <c r="O158" i="48"/>
  <c r="O150" i="48"/>
  <c r="O127" i="48"/>
  <c r="O126" i="48"/>
  <c r="O129" i="48"/>
  <c r="O128" i="48"/>
  <c r="O81" i="48"/>
  <c r="O131" i="48"/>
  <c r="O130" i="48"/>
  <c r="O132" i="48"/>
  <c r="O83" i="48"/>
  <c r="O80" i="48"/>
  <c r="O72" i="48"/>
  <c r="O40" i="48"/>
  <c r="I16" i="48"/>
  <c r="O88" i="48"/>
  <c r="O59" i="48"/>
  <c r="O33" i="48"/>
  <c r="O74" i="48"/>
  <c r="O73" i="48"/>
  <c r="G16" i="48"/>
  <c r="H16" i="48" s="1"/>
  <c r="Y156" i="48" s="1"/>
  <c r="O133" i="48"/>
  <c r="O125" i="48"/>
  <c r="O124" i="48"/>
  <c r="O16" i="48"/>
  <c r="O65" i="48"/>
  <c r="O49" i="48"/>
  <c r="O44" i="48"/>
  <c r="O32" i="48"/>
  <c r="O30" i="48"/>
  <c r="O67" i="48"/>
  <c r="O51" i="48"/>
  <c r="O86" i="48"/>
  <c r="O69" i="48"/>
  <c r="O53" i="48"/>
  <c r="O42" i="48"/>
  <c r="O34" i="48"/>
  <c r="O29" i="48"/>
  <c r="O203" i="48"/>
  <c r="O223" i="48"/>
  <c r="O230" i="48"/>
  <c r="O192" i="48"/>
  <c r="O169" i="48"/>
  <c r="O221" i="48"/>
  <c r="O163" i="48"/>
  <c r="O198" i="48"/>
  <c r="O147" i="48"/>
  <c r="O119" i="48"/>
  <c r="O62" i="48"/>
  <c r="O101" i="48"/>
  <c r="O78" i="48"/>
  <c r="O82" i="48"/>
  <c r="O75" i="48"/>
  <c r="O46" i="48"/>
  <c r="O38" i="48"/>
  <c r="S28" i="48"/>
  <c r="W27" i="48"/>
  <c r="O195" i="48"/>
  <c r="O212" i="48"/>
  <c r="O180" i="48"/>
  <c r="O116" i="48"/>
  <c r="O60" i="48"/>
  <c r="O100" i="48"/>
  <c r="O107" i="48"/>
  <c r="O106" i="48"/>
  <c r="O140" i="48"/>
  <c r="O54" i="48"/>
  <c r="O43" i="48"/>
  <c r="M204" i="48"/>
  <c r="M192" i="48"/>
  <c r="M190" i="48"/>
  <c r="M168" i="48"/>
  <c r="M153" i="48"/>
  <c r="M148" i="48"/>
  <c r="M180" i="48"/>
  <c r="M152" i="48"/>
  <c r="M178" i="48"/>
  <c r="M134" i="48"/>
  <c r="M174" i="48"/>
  <c r="M138" i="48"/>
  <c r="M155" i="48"/>
  <c r="M150" i="48"/>
  <c r="M151" i="48"/>
  <c r="M136" i="48"/>
  <c r="M81" i="48"/>
  <c r="M75" i="48"/>
  <c r="M55" i="48"/>
  <c r="M33" i="48"/>
  <c r="M79" i="48"/>
  <c r="M63" i="48"/>
  <c r="M47" i="48"/>
  <c r="M45" i="48"/>
  <c r="M35" i="48"/>
  <c r="M28" i="48"/>
  <c r="M27" i="48"/>
  <c r="M162" i="48"/>
  <c r="M65" i="48"/>
  <c r="M29" i="48"/>
  <c r="M16" i="48"/>
  <c r="M67" i="48"/>
  <c r="M51" i="48"/>
  <c r="M43" i="48"/>
  <c r="M37" i="48"/>
  <c r="K16" i="48"/>
  <c r="O90" i="48"/>
  <c r="M49" i="48"/>
  <c r="O28" i="48"/>
  <c r="O201" i="48"/>
  <c r="O213" i="48"/>
  <c r="O214" i="48"/>
  <c r="O210" i="48"/>
  <c r="O193" i="48"/>
  <c r="O161" i="48"/>
  <c r="O145" i="48"/>
  <c r="O93" i="48"/>
  <c r="O87" i="48"/>
  <c r="O220" i="48"/>
  <c r="O139" i="48"/>
  <c r="O177" i="48"/>
  <c r="O182" i="48"/>
  <c r="O122" i="48"/>
  <c r="O114" i="48"/>
  <c r="O144" i="48"/>
  <c r="O102" i="48"/>
  <c r="O183" i="48"/>
  <c r="O148" i="48"/>
  <c r="O123" i="48"/>
  <c r="O79" i="48"/>
  <c r="O55" i="48"/>
  <c r="O85" i="48"/>
  <c r="O63" i="48"/>
  <c r="O45" i="48"/>
  <c r="O104" i="48"/>
  <c r="M73" i="48"/>
  <c r="O37" i="48"/>
  <c r="O77" i="48"/>
  <c r="M25" i="48"/>
  <c r="U27" i="48"/>
  <c r="Y190" i="48"/>
  <c r="O167" i="48"/>
  <c r="O165" i="48"/>
  <c r="O111" i="48"/>
  <c r="O136" i="48"/>
  <c r="O105" i="48"/>
  <c r="O71" i="48"/>
  <c r="O61" i="48"/>
  <c r="O98" i="48"/>
  <c r="O47" i="48"/>
  <c r="O199" i="48"/>
  <c r="O206" i="48"/>
  <c r="O137" i="48"/>
  <c r="O202" i="48"/>
  <c r="O173" i="48"/>
  <c r="O162" i="48"/>
  <c r="O159" i="48"/>
  <c r="O143" i="48"/>
  <c r="O135" i="48"/>
  <c r="Y132" i="48"/>
  <c r="O103" i="48"/>
  <c r="O70" i="48"/>
  <c r="O117" i="48"/>
  <c r="O142" i="48"/>
  <c r="O99" i="48"/>
  <c r="O121" i="48"/>
  <c r="Y77" i="48"/>
  <c r="O96" i="48"/>
  <c r="Y74" i="48"/>
  <c r="O41" i="48"/>
  <c r="O57" i="48"/>
  <c r="U26" i="48"/>
  <c r="O84" i="48"/>
  <c r="O56" i="48"/>
  <c r="Y32" i="48"/>
  <c r="M61" i="48"/>
  <c r="Y42" i="48"/>
  <c r="O228" i="48"/>
  <c r="M87" i="48"/>
  <c r="O76" i="48"/>
  <c r="M26" i="48"/>
  <c r="Q29" i="48"/>
  <c r="U28" i="48"/>
  <c r="O26" i="48"/>
  <c r="N174" i="47"/>
  <c r="N139" i="47"/>
  <c r="N64" i="47"/>
  <c r="N39" i="47"/>
  <c r="O228" i="47"/>
  <c r="O156" i="47"/>
  <c r="N103" i="47"/>
  <c r="N82" i="47"/>
  <c r="N56" i="47"/>
  <c r="N76" i="47"/>
  <c r="M228" i="47"/>
  <c r="M201" i="47"/>
  <c r="M203" i="47"/>
  <c r="M218" i="47"/>
  <c r="M182" i="47"/>
  <c r="M195" i="47"/>
  <c r="M169" i="47"/>
  <c r="M170" i="47"/>
  <c r="M139" i="47"/>
  <c r="M135" i="47"/>
  <c r="M132" i="47"/>
  <c r="M44" i="47"/>
  <c r="M43" i="47"/>
  <c r="M213" i="47"/>
  <c r="M224" i="47"/>
  <c r="M199" i="47"/>
  <c r="M216" i="47"/>
  <c r="M101" i="47"/>
  <c r="M227" i="47"/>
  <c r="M231" i="47"/>
  <c r="M207" i="47"/>
  <c r="M223" i="47"/>
  <c r="M147" i="47"/>
  <c r="M156" i="47"/>
  <c r="M121" i="47"/>
  <c r="M219" i="47"/>
  <c r="M206" i="47"/>
  <c r="M215" i="47"/>
  <c r="M229" i="47"/>
  <c r="M192" i="47"/>
  <c r="M172" i="47"/>
  <c r="M175" i="47"/>
  <c r="M173" i="47"/>
  <c r="M167" i="47"/>
  <c r="M177" i="47"/>
  <c r="M163" i="47"/>
  <c r="M143" i="47"/>
  <c r="M122" i="47"/>
  <c r="M123" i="47"/>
  <c r="M54" i="47"/>
  <c r="O202" i="47"/>
  <c r="O157" i="47"/>
  <c r="O160" i="47"/>
  <c r="O123" i="47"/>
  <c r="O203" i="47"/>
  <c r="O189" i="47"/>
  <c r="N90" i="47"/>
  <c r="O97" i="47"/>
  <c r="O231" i="47"/>
  <c r="O175" i="47"/>
  <c r="N194" i="47"/>
  <c r="N173" i="47"/>
  <c r="O216" i="47"/>
  <c r="O219" i="47"/>
  <c r="N80" i="47"/>
  <c r="N100" i="47"/>
  <c r="O227" i="47"/>
  <c r="N202" i="47"/>
  <c r="O218" i="47"/>
  <c r="O229" i="47"/>
  <c r="O204" i="47"/>
  <c r="O206" i="47"/>
  <c r="O222" i="47"/>
  <c r="O180" i="47"/>
  <c r="O173" i="47"/>
  <c r="O177" i="47"/>
  <c r="N135" i="47"/>
  <c r="O165" i="47"/>
  <c r="N125" i="47"/>
  <c r="O213" i="47"/>
  <c r="O208" i="47"/>
  <c r="O187" i="47"/>
  <c r="N214" i="47"/>
  <c r="O224" i="47"/>
  <c r="N197" i="47"/>
  <c r="O194" i="47"/>
  <c r="O223" i="47"/>
  <c r="O158" i="47"/>
  <c r="N142" i="47"/>
  <c r="O171" i="47"/>
  <c r="O181" i="47"/>
  <c r="O147" i="47"/>
  <c r="O73" i="47"/>
  <c r="O90" i="47"/>
  <c r="O119" i="47"/>
  <c r="N27" i="47"/>
  <c r="O205" i="47"/>
  <c r="O212" i="47"/>
  <c r="O182" i="47"/>
  <c r="O186" i="47"/>
  <c r="O137" i="47"/>
  <c r="N208" i="47"/>
  <c r="N218" i="47"/>
  <c r="N191" i="47"/>
  <c r="O220" i="47"/>
  <c r="N179" i="47"/>
  <c r="O211" i="47"/>
  <c r="N193" i="47"/>
  <c r="N152" i="47"/>
  <c r="N163" i="47"/>
  <c r="N159" i="47"/>
  <c r="O144" i="47"/>
  <c r="N161" i="47"/>
  <c r="O153" i="47"/>
  <c r="N184" i="47"/>
  <c r="O81" i="47"/>
  <c r="N108" i="47"/>
  <c r="M138" i="47"/>
  <c r="M84" i="47"/>
  <c r="M70" i="47"/>
  <c r="M58" i="47"/>
  <c r="M116" i="47"/>
  <c r="M145" i="47"/>
  <c r="M152" i="47"/>
  <c r="M99" i="47"/>
  <c r="M118" i="47"/>
  <c r="N49" i="47"/>
  <c r="N229" i="47"/>
  <c r="N230" i="47"/>
  <c r="N187" i="47"/>
  <c r="N151" i="47"/>
  <c r="N155" i="47"/>
  <c r="N109" i="47"/>
  <c r="N72" i="47"/>
  <c r="N126" i="47"/>
  <c r="N102" i="47"/>
  <c r="N114" i="47"/>
  <c r="N78" i="47"/>
  <c r="N132" i="47"/>
  <c r="M71" i="47"/>
  <c r="N52" i="47"/>
  <c r="M27" i="47"/>
  <c r="M56" i="47"/>
  <c r="N223" i="47"/>
  <c r="N190" i="47"/>
  <c r="N227" i="47"/>
  <c r="N221" i="47"/>
  <c r="N216" i="47"/>
  <c r="N196" i="47"/>
  <c r="N189" i="47"/>
  <c r="N176" i="47"/>
  <c r="N209" i="47"/>
  <c r="N192" i="47"/>
  <c r="N170" i="47"/>
  <c r="N201" i="47"/>
  <c r="N150" i="47"/>
  <c r="N134" i="47"/>
  <c r="N182" i="47"/>
  <c r="O136" i="47"/>
  <c r="N140" i="47"/>
  <c r="N93" i="47"/>
  <c r="N69" i="47"/>
  <c r="N128" i="47"/>
  <c r="O162" i="47"/>
  <c r="M91" i="47"/>
  <c r="O170" i="47"/>
  <c r="M125" i="47"/>
  <c r="N40" i="47"/>
  <c r="M76" i="47"/>
  <c r="N122" i="47"/>
  <c r="M105" i="47"/>
  <c r="N66" i="47"/>
  <c r="N61" i="47"/>
  <c r="M34" i="47"/>
  <c r="N50" i="47"/>
  <c r="M65" i="47"/>
  <c r="N46" i="47"/>
  <c r="N215" i="47"/>
  <c r="N206" i="47"/>
  <c r="N153" i="47"/>
  <c r="N127" i="47"/>
  <c r="N147" i="47"/>
  <c r="N120" i="47"/>
  <c r="N141" i="47"/>
  <c r="N124" i="47"/>
  <c r="N32" i="47"/>
  <c r="N98" i="47"/>
  <c r="N70" i="47"/>
  <c r="N48" i="47"/>
  <c r="N55" i="47"/>
  <c r="N37" i="47"/>
  <c r="N213" i="47"/>
  <c r="N222" i="47"/>
  <c r="N185" i="47"/>
  <c r="N205" i="47"/>
  <c r="N210" i="47"/>
  <c r="N226" i="47"/>
  <c r="N195" i="47"/>
  <c r="N172" i="47"/>
  <c r="N166" i="47"/>
  <c r="N119" i="47"/>
  <c r="N149" i="47"/>
  <c r="N112" i="47"/>
  <c r="N110" i="47"/>
  <c r="N91" i="47"/>
  <c r="M129" i="47"/>
  <c r="N58" i="47"/>
  <c r="N45" i="47"/>
  <c r="M61" i="47"/>
  <c r="M46" i="47"/>
  <c r="N123" i="47"/>
  <c r="N160" i="47"/>
  <c r="N115" i="47"/>
  <c r="N83" i="47"/>
  <c r="N224" i="47"/>
  <c r="N200" i="47"/>
  <c r="N211" i="47"/>
  <c r="N165" i="47"/>
  <c r="N164" i="47"/>
  <c r="N136" i="47"/>
  <c r="N137" i="47"/>
  <c r="O176" i="47"/>
  <c r="N143" i="47"/>
  <c r="O164" i="47"/>
  <c r="N95" i="47"/>
  <c r="N156" i="47"/>
  <c r="O142" i="47"/>
  <c r="N88" i="47"/>
  <c r="N118" i="47"/>
  <c r="N94" i="47"/>
  <c r="M83" i="47"/>
  <c r="N79" i="47"/>
  <c r="M85" i="47"/>
  <c r="N87" i="47"/>
  <c r="M109" i="47"/>
  <c r="N116" i="47"/>
  <c r="N71" i="47"/>
  <c r="N41" i="47"/>
  <c r="N133" i="47"/>
  <c r="N59" i="47"/>
  <c r="M53" i="47"/>
  <c r="O210" i="47"/>
  <c r="O215" i="47"/>
  <c r="O201" i="47"/>
  <c r="O167" i="47"/>
  <c r="M159" i="47"/>
  <c r="O166" i="47"/>
  <c r="O214" i="47"/>
  <c r="O140" i="47"/>
  <c r="O152" i="47"/>
  <c r="M166" i="47"/>
  <c r="M79" i="47"/>
  <c r="O75" i="47"/>
  <c r="M88" i="47"/>
  <c r="M131" i="47"/>
  <c r="M103" i="47"/>
  <c r="M45" i="47"/>
  <c r="M95" i="47"/>
  <c r="M108" i="47"/>
  <c r="M81" i="47"/>
  <c r="N131" i="47"/>
  <c r="O226" i="47"/>
  <c r="O190" i="47"/>
  <c r="O178" i="47"/>
  <c r="O163" i="47"/>
  <c r="O185" i="47"/>
  <c r="O150" i="47"/>
  <c r="M149" i="47"/>
  <c r="M106" i="47"/>
  <c r="M187" i="47"/>
  <c r="M130" i="47"/>
  <c r="M144" i="47"/>
  <c r="M107" i="47"/>
  <c r="M74" i="47"/>
  <c r="M113" i="47"/>
  <c r="M124" i="47"/>
  <c r="O95" i="47"/>
  <c r="M128" i="47"/>
  <c r="M87" i="47"/>
  <c r="M92" i="47"/>
  <c r="M60" i="47"/>
  <c r="M55" i="47"/>
  <c r="M57" i="47"/>
  <c r="O102" i="47"/>
  <c r="O57" i="47"/>
  <c r="M51" i="47"/>
  <c r="M72" i="47"/>
  <c r="M50" i="47"/>
  <c r="O225" i="47"/>
  <c r="O209" i="47"/>
  <c r="O193" i="47"/>
  <c r="M226" i="47"/>
  <c r="M217" i="47"/>
  <c r="O134" i="47"/>
  <c r="O146" i="47"/>
  <c r="M115" i="47"/>
  <c r="M67" i="47"/>
  <c r="M146" i="47"/>
  <c r="O111" i="47"/>
  <c r="M69" i="47"/>
  <c r="M100" i="47"/>
  <c r="M111" i="47"/>
  <c r="M97" i="47"/>
  <c r="M117" i="47"/>
  <c r="M68" i="47"/>
  <c r="O48" i="47"/>
  <c r="M36" i="47"/>
  <c r="M90" i="47"/>
  <c r="M26" i="47"/>
  <c r="O196" i="47"/>
  <c r="O188" i="47"/>
  <c r="M161" i="47"/>
  <c r="M190" i="47"/>
  <c r="O217" i="47"/>
  <c r="O183" i="47"/>
  <c r="M150" i="47"/>
  <c r="M183" i="47"/>
  <c r="M162" i="47"/>
  <c r="O138" i="47"/>
  <c r="O145" i="47"/>
  <c r="M114" i="47"/>
  <c r="M127" i="47"/>
  <c r="O108" i="47"/>
  <c r="M66" i="47"/>
  <c r="O98" i="47"/>
  <c r="O27" i="47"/>
  <c r="M82" i="47"/>
  <c r="O168" i="47"/>
  <c r="M73" i="47"/>
  <c r="M52" i="47"/>
  <c r="M28" i="47"/>
  <c r="M77" i="47"/>
  <c r="N86" i="47"/>
  <c r="M141" i="47"/>
  <c r="O25" i="47"/>
  <c r="M31" i="47"/>
  <c r="M42" i="47"/>
  <c r="O59" i="47"/>
  <c r="O72" i="47"/>
  <c r="O124" i="47"/>
  <c r="O78" i="47"/>
  <c r="O69" i="47"/>
  <c r="O114" i="47"/>
  <c r="O99" i="47"/>
  <c r="O83" i="47"/>
  <c r="N105" i="47"/>
  <c r="O26" i="47"/>
  <c r="O128" i="47"/>
  <c r="N54" i="47"/>
  <c r="O62" i="47"/>
  <c r="O40" i="47"/>
  <c r="O139" i="47"/>
  <c r="N68" i="47"/>
  <c r="O30" i="47"/>
  <c r="M94" i="47"/>
  <c r="O113" i="47"/>
  <c r="O67" i="47"/>
  <c r="O33" i="47"/>
  <c r="O42" i="47"/>
  <c r="O169" i="47"/>
  <c r="O116" i="47"/>
  <c r="O53" i="47"/>
  <c r="O61" i="47"/>
  <c r="N212" i="47"/>
  <c r="N220" i="47"/>
  <c r="N204" i="47"/>
  <c r="N225" i="47"/>
  <c r="N219" i="47"/>
  <c r="N198" i="47"/>
  <c r="N228" i="47"/>
  <c r="N181" i="47"/>
  <c r="N180" i="47"/>
  <c r="N186" i="47"/>
  <c r="N188" i="47"/>
  <c r="N203" i="47"/>
  <c r="N177" i="47"/>
  <c r="N158" i="47"/>
  <c r="N178" i="47"/>
  <c r="N175" i="47"/>
  <c r="N157" i="47"/>
  <c r="N167" i="47"/>
  <c r="N146" i="47"/>
  <c r="N130" i="47"/>
  <c r="N169" i="47"/>
  <c r="N148" i="47"/>
  <c r="N138" i="47"/>
  <c r="N121" i="47"/>
  <c r="N107" i="47"/>
  <c r="N84" i="47"/>
  <c r="N154" i="47"/>
  <c r="N129" i="47"/>
  <c r="N97" i="47"/>
  <c r="N81" i="47"/>
  <c r="N75" i="47"/>
  <c r="N73" i="47"/>
  <c r="N99" i="47"/>
  <c r="N113" i="47"/>
  <c r="N16" i="47"/>
  <c r="N60" i="47"/>
  <c r="N42" i="47"/>
  <c r="N57" i="47"/>
  <c r="N44" i="47"/>
  <c r="N26" i="47"/>
  <c r="N25" i="47"/>
  <c r="M209" i="47"/>
  <c r="M208" i="47"/>
  <c r="M230" i="47"/>
  <c r="M189" i="47"/>
  <c r="M185" i="47"/>
  <c r="M198" i="47"/>
  <c r="M171" i="47"/>
  <c r="M181" i="47"/>
  <c r="M191" i="47"/>
  <c r="M179" i="47"/>
  <c r="M158" i="47"/>
  <c r="M225" i="47"/>
  <c r="M133" i="47"/>
  <c r="M157" i="47"/>
  <c r="M197" i="47"/>
  <c r="M137" i="47"/>
  <c r="M153" i="47"/>
  <c r="M80" i="47"/>
  <c r="M174" i="47"/>
  <c r="M164" i="47"/>
  <c r="M104" i="47"/>
  <c r="M89" i="47"/>
  <c r="K16" i="47"/>
  <c r="M110" i="47"/>
  <c r="M96" i="47"/>
  <c r="M78" i="47"/>
  <c r="M126" i="47"/>
  <c r="M102" i="47"/>
  <c r="M47" i="47"/>
  <c r="M62" i="47"/>
  <c r="M41" i="47"/>
  <c r="M112" i="47"/>
  <c r="M30" i="47"/>
  <c r="M16" i="47"/>
  <c r="M38" i="47"/>
  <c r="M151" i="47"/>
  <c r="M33" i="47"/>
  <c r="O122" i="47"/>
  <c r="O107" i="47"/>
  <c r="O101" i="47"/>
  <c r="O143" i="47"/>
  <c r="O112" i="47"/>
  <c r="O92" i="47"/>
  <c r="O130" i="47"/>
  <c r="O56" i="47"/>
  <c r="O54" i="47"/>
  <c r="O79" i="47"/>
  <c r="O50" i="47"/>
  <c r="O49" i="47"/>
  <c r="N106" i="47"/>
  <c r="N67" i="47"/>
  <c r="M119" i="47"/>
  <c r="O36" i="47"/>
  <c r="O96" i="47"/>
  <c r="O121" i="47"/>
  <c r="O74" i="47"/>
  <c r="N92" i="47"/>
  <c r="O51" i="47"/>
  <c r="N28" i="47"/>
  <c r="N47" i="47"/>
  <c r="O106" i="47"/>
  <c r="O77" i="47"/>
  <c r="M49" i="47"/>
  <c r="O43" i="47"/>
  <c r="O104" i="47"/>
  <c r="N53" i="47"/>
  <c r="M35" i="47"/>
  <c r="M93" i="47"/>
  <c r="N36" i="47"/>
  <c r="M120" i="47"/>
  <c r="U25" i="47"/>
  <c r="Q26" i="47"/>
  <c r="O207" i="47"/>
  <c r="O197" i="47"/>
  <c r="O179" i="47"/>
  <c r="O191" i="47"/>
  <c r="O198" i="47"/>
  <c r="O161" i="47"/>
  <c r="O195" i="47"/>
  <c r="O172" i="47"/>
  <c r="O151" i="47"/>
  <c r="O131" i="47"/>
  <c r="O94" i="47"/>
  <c r="O86" i="47"/>
  <c r="I16" i="47"/>
  <c r="O132" i="47"/>
  <c r="O118" i="47"/>
  <c r="O66" i="47"/>
  <c r="O149" i="47"/>
  <c r="G16" i="47"/>
  <c r="H16" i="47" s="1"/>
  <c r="Y89" i="47" s="1"/>
  <c r="O16" i="47"/>
  <c r="O135" i="47"/>
  <c r="O84" i="47"/>
  <c r="O68" i="47"/>
  <c r="O55" i="47"/>
  <c r="O28" i="47"/>
  <c r="O76" i="47"/>
  <c r="O37" i="47"/>
  <c r="O31" i="47"/>
  <c r="O63" i="47"/>
  <c r="O70" i="47"/>
  <c r="O100" i="47"/>
  <c r="O44" i="47"/>
  <c r="O126" i="47"/>
  <c r="W25" i="47"/>
  <c r="O87" i="47"/>
  <c r="O47" i="47"/>
  <c r="O29" i="47"/>
  <c r="O91" i="47"/>
  <c r="O85" i="47"/>
  <c r="O35" i="47"/>
  <c r="O115" i="47"/>
  <c r="O38" i="47"/>
  <c r="N65" i="47"/>
  <c r="N38" i="47"/>
  <c r="O103" i="47"/>
  <c r="O65" i="47"/>
  <c r="N31" i="47"/>
  <c r="N30" i="47"/>
  <c r="N34" i="47"/>
  <c r="V25" i="47"/>
  <c r="B25" i="47" s="1"/>
  <c r="R26" i="47"/>
  <c r="O154" i="47"/>
  <c r="O71" i="47"/>
  <c r="O93" i="47"/>
  <c r="O88" i="47"/>
  <c r="S28" i="47"/>
  <c r="W27" i="47"/>
  <c r="O41" i="47"/>
  <c r="N51" i="47"/>
  <c r="O32" i="47"/>
  <c r="O89" i="47"/>
  <c r="N35" i="47"/>
  <c r="N89" i="47"/>
  <c r="O129" i="47"/>
  <c r="O45" i="47"/>
  <c r="O39" i="47"/>
  <c r="M39" i="47"/>
  <c r="O117" i="47"/>
  <c r="O52" i="47"/>
  <c r="M64" i="47"/>
  <c r="O174" i="47"/>
  <c r="O82" i="47"/>
  <c r="O159" i="47"/>
  <c r="O192" i="47"/>
  <c r="O141" i="47"/>
  <c r="O155" i="47"/>
  <c r="O127" i="47"/>
  <c r="O125" i="47"/>
  <c r="N74" i="47"/>
  <c r="O133" i="47"/>
  <c r="Y68" i="47"/>
  <c r="O105" i="47"/>
  <c r="O58" i="47"/>
  <c r="W26" i="47"/>
  <c r="O110" i="47"/>
  <c r="M86" i="47"/>
  <c r="M59" i="47"/>
  <c r="M48" i="47"/>
  <c r="N29" i="47"/>
  <c r="M29" i="47"/>
  <c r="O46" i="47"/>
  <c r="M32" i="47"/>
  <c r="O80" i="47"/>
  <c r="O64" i="47"/>
  <c r="N63" i="47"/>
  <c r="N43" i="47"/>
  <c r="O34" i="47"/>
  <c r="M40" i="47"/>
  <c r="N62" i="47"/>
  <c r="M37" i="47"/>
  <c r="Y214" i="47" l="1"/>
  <c r="Y60" i="47"/>
  <c r="Y220" i="47"/>
  <c r="Y189" i="48"/>
  <c r="Y183" i="48"/>
  <c r="Y157" i="48"/>
  <c r="Y29" i="48"/>
  <c r="Y167" i="48"/>
  <c r="Y36" i="48"/>
  <c r="Y214" i="48"/>
  <c r="Y136" i="48"/>
  <c r="Y149" i="48"/>
  <c r="Y164" i="48"/>
  <c r="Y61" i="48"/>
  <c r="Y83" i="48"/>
  <c r="Y39" i="48"/>
  <c r="Y171" i="48"/>
  <c r="Y45" i="48"/>
  <c r="Y223" i="48"/>
  <c r="Y159" i="48"/>
  <c r="Y231" i="48"/>
  <c r="Y31" i="48"/>
  <c r="Y175" i="48"/>
  <c r="Y177" i="48"/>
  <c r="Y188" i="48"/>
  <c r="Y73" i="48"/>
  <c r="Y86" i="48"/>
  <c r="Y138" i="48"/>
  <c r="Y222" i="48"/>
  <c r="Y43" i="48"/>
  <c r="Y179" i="48"/>
  <c r="Y53" i="48"/>
  <c r="Y65" i="48"/>
  <c r="Y205" i="48"/>
  <c r="Y219" i="48"/>
  <c r="Y230" i="48"/>
  <c r="Y170" i="48"/>
  <c r="Y217" i="48"/>
  <c r="Y126" i="48"/>
  <c r="Y140" i="48"/>
  <c r="Y33" i="48"/>
  <c r="Y148" i="48"/>
  <c r="Y47" i="48"/>
  <c r="Y57" i="48"/>
  <c r="Y216" i="48"/>
  <c r="Y227" i="48"/>
  <c r="Y63" i="48"/>
  <c r="Y59" i="48"/>
  <c r="Y142" i="48"/>
  <c r="Y215" i="48"/>
  <c r="Y169" i="48"/>
  <c r="Y153" i="48"/>
  <c r="Y207" i="48"/>
  <c r="Y173" i="48"/>
  <c r="Q30" i="48"/>
  <c r="U29" i="48"/>
  <c r="S29" i="48"/>
  <c r="W28" i="48"/>
  <c r="Y163" i="48"/>
  <c r="Y224" i="48"/>
  <c r="Y158" i="48"/>
  <c r="Y144" i="48"/>
  <c r="Y155" i="48"/>
  <c r="Y166" i="48"/>
  <c r="Y212" i="48"/>
  <c r="Y184" i="48"/>
  <c r="Y220" i="48"/>
  <c r="Y213" i="48"/>
  <c r="Y69" i="48"/>
  <c r="Y162" i="48"/>
  <c r="Y28" i="48"/>
  <c r="Y218" i="48"/>
  <c r="Y221" i="48"/>
  <c r="Y130" i="48"/>
  <c r="Y229" i="48"/>
  <c r="Y199" i="48"/>
  <c r="Y104" i="48"/>
  <c r="Y96" i="48"/>
  <c r="Y195" i="48"/>
  <c r="Y102" i="48"/>
  <c r="Y94" i="48"/>
  <c r="Y116" i="48"/>
  <c r="Y82" i="48"/>
  <c r="Y70" i="48"/>
  <c r="Y95" i="48"/>
  <c r="Y103" i="48"/>
  <c r="Y131" i="48"/>
  <c r="Y124" i="48"/>
  <c r="Y101" i="48"/>
  <c r="Y176" i="48"/>
  <c r="Y178" i="48"/>
  <c r="Y180" i="48"/>
  <c r="Y113" i="48"/>
  <c r="Y97" i="48"/>
  <c r="Y99" i="48"/>
  <c r="Y125" i="48"/>
  <c r="Y186" i="48"/>
  <c r="Y154" i="48"/>
  <c r="Y191" i="48"/>
  <c r="Y185" i="48"/>
  <c r="Y194" i="48"/>
  <c r="Y34" i="48"/>
  <c r="Y52" i="48"/>
  <c r="Y98" i="48"/>
  <c r="Y106" i="48"/>
  <c r="Y90" i="48"/>
  <c r="Y137" i="48"/>
  <c r="Y150" i="48"/>
  <c r="Y127" i="48"/>
  <c r="Y134" i="48"/>
  <c r="Y204" i="48"/>
  <c r="Y105" i="48"/>
  <c r="Y40" i="48"/>
  <c r="Y152" i="48"/>
  <c r="Y141" i="48"/>
  <c r="Y64" i="48"/>
  <c r="Y48" i="48"/>
  <c r="Y26" i="48"/>
  <c r="Y68" i="48"/>
  <c r="Y30" i="48"/>
  <c r="Y25" i="48"/>
  <c r="Y44" i="48"/>
  <c r="Y66" i="48"/>
  <c r="Y120" i="48"/>
  <c r="Y114" i="48"/>
  <c r="Y62" i="48"/>
  <c r="Y122" i="48"/>
  <c r="Y108" i="48"/>
  <c r="Y115" i="48"/>
  <c r="Y135" i="48"/>
  <c r="Y109" i="48"/>
  <c r="Y143" i="48"/>
  <c r="Y197" i="48"/>
  <c r="Y201" i="48"/>
  <c r="Y200" i="48"/>
  <c r="Y56" i="48"/>
  <c r="Y27" i="48"/>
  <c r="Y133" i="48"/>
  <c r="Y72" i="48"/>
  <c r="Y35" i="48"/>
  <c r="Y110" i="48"/>
  <c r="Y89" i="48"/>
  <c r="Y129" i="48"/>
  <c r="Y145" i="48"/>
  <c r="Y187" i="48"/>
  <c r="Y75" i="48"/>
  <c r="Y85" i="48"/>
  <c r="Y79" i="48"/>
  <c r="Y139" i="48"/>
  <c r="Y147" i="48"/>
  <c r="Y198" i="48"/>
  <c r="Y196" i="48"/>
  <c r="Y58" i="48"/>
  <c r="Y50" i="48"/>
  <c r="Y41" i="48"/>
  <c r="Y84" i="48"/>
  <c r="Y119" i="48"/>
  <c r="Y112" i="48"/>
  <c r="Y81" i="48"/>
  <c r="Y151" i="48"/>
  <c r="Y91" i="48"/>
  <c r="Y107" i="48"/>
  <c r="Y117" i="48"/>
  <c r="Y203" i="48"/>
  <c r="Y168" i="48"/>
  <c r="Y202" i="48"/>
  <c r="Y192" i="48"/>
  <c r="Y92" i="48"/>
  <c r="Y46" i="48"/>
  <c r="Y80" i="48"/>
  <c r="Y100" i="48"/>
  <c r="Y54" i="48"/>
  <c r="Y121" i="48"/>
  <c r="Y123" i="48"/>
  <c r="Y172" i="48"/>
  <c r="Y174" i="48"/>
  <c r="Y60" i="48"/>
  <c r="Y118" i="48"/>
  <c r="Y111" i="48"/>
  <c r="Y93" i="48"/>
  <c r="Y226" i="48"/>
  <c r="Y51" i="48"/>
  <c r="Y78" i="48"/>
  <c r="Y160" i="48"/>
  <c r="Y225" i="48"/>
  <c r="Y55" i="48"/>
  <c r="Y128" i="48"/>
  <c r="Y193" i="48"/>
  <c r="V27" i="48"/>
  <c r="B27" i="48" s="1"/>
  <c r="R28" i="48"/>
  <c r="Y38" i="48"/>
  <c r="Y182" i="48"/>
  <c r="Y165" i="48"/>
  <c r="Y210" i="48"/>
  <c r="Y208" i="48"/>
  <c r="Y228" i="48"/>
  <c r="Y37" i="48"/>
  <c r="Y209" i="48"/>
  <c r="Y49" i="48"/>
  <c r="Y76" i="48"/>
  <c r="Y161" i="48"/>
  <c r="Y87" i="48"/>
  <c r="Y88" i="48"/>
  <c r="Y181" i="48"/>
  <c r="Y211" i="48"/>
  <c r="Y67" i="48"/>
  <c r="Y146" i="48"/>
  <c r="Y206" i="48"/>
  <c r="Y71" i="48"/>
  <c r="Y120" i="47"/>
  <c r="Y30" i="47"/>
  <c r="Y107" i="47"/>
  <c r="Y72" i="47"/>
  <c r="Y37" i="47"/>
  <c r="Y67" i="47"/>
  <c r="Y163" i="47"/>
  <c r="Y124" i="47"/>
  <c r="Y118" i="47"/>
  <c r="Y225" i="47"/>
  <c r="Y141" i="47"/>
  <c r="Y195" i="47"/>
  <c r="Y65" i="47"/>
  <c r="Y100" i="47"/>
  <c r="Y185" i="47"/>
  <c r="Y36" i="47"/>
  <c r="Y29" i="47"/>
  <c r="Y102" i="47"/>
  <c r="Y149" i="47"/>
  <c r="Y63" i="47"/>
  <c r="Y53" i="47"/>
  <c r="Y130" i="47"/>
  <c r="Y132" i="47"/>
  <c r="Y183" i="47"/>
  <c r="Y171" i="47"/>
  <c r="Y160" i="47"/>
  <c r="Y172" i="47"/>
  <c r="Y205" i="47"/>
  <c r="Y123" i="47"/>
  <c r="V26" i="47"/>
  <c r="B26" i="47" s="1"/>
  <c r="R27" i="47"/>
  <c r="Y209" i="47"/>
  <c r="Y201" i="47"/>
  <c r="Y194" i="47"/>
  <c r="Y105" i="47"/>
  <c r="Y148" i="47"/>
  <c r="Y146" i="47"/>
  <c r="Y97" i="47"/>
  <c r="Y75" i="47"/>
  <c r="Y28" i="47"/>
  <c r="Y69" i="47"/>
  <c r="Y35" i="47"/>
  <c r="Y47" i="47"/>
  <c r="Y82" i="47"/>
  <c r="Y80" i="47"/>
  <c r="Y154" i="47"/>
  <c r="Y156" i="47"/>
  <c r="Y167" i="47"/>
  <c r="Y190" i="47"/>
  <c r="Y213" i="47"/>
  <c r="Y231" i="47"/>
  <c r="Y221" i="47"/>
  <c r="Y58" i="47"/>
  <c r="Y219" i="47"/>
  <c r="Y27" i="47"/>
  <c r="Y41" i="47"/>
  <c r="Y85" i="47"/>
  <c r="Y64" i="47"/>
  <c r="Y114" i="47"/>
  <c r="Y168" i="47"/>
  <c r="Y119" i="47"/>
  <c r="Y147" i="47"/>
  <c r="Y112" i="47"/>
  <c r="Y158" i="47"/>
  <c r="Y196" i="47"/>
  <c r="Y144" i="47"/>
  <c r="Y153" i="47"/>
  <c r="Y212" i="47"/>
  <c r="Y66" i="47"/>
  <c r="Y125" i="47"/>
  <c r="Y150" i="47"/>
  <c r="Y39" i="47"/>
  <c r="Y40" i="47"/>
  <c r="Y128" i="47"/>
  <c r="Y180" i="47"/>
  <c r="Y95" i="47"/>
  <c r="Y87" i="47"/>
  <c r="Y159" i="47"/>
  <c r="Y137" i="47"/>
  <c r="Y210" i="47"/>
  <c r="Y33" i="47"/>
  <c r="Y157" i="47"/>
  <c r="Y106" i="47"/>
  <c r="Y59" i="47"/>
  <c r="Y91" i="47"/>
  <c r="Y111" i="47"/>
  <c r="Y131" i="47"/>
  <c r="Y88" i="47"/>
  <c r="Y109" i="47"/>
  <c r="Y142" i="47"/>
  <c r="Y173" i="47"/>
  <c r="Y134" i="47"/>
  <c r="Y175" i="47"/>
  <c r="Y186" i="47"/>
  <c r="Y208" i="47"/>
  <c r="Y52" i="47"/>
  <c r="Y74" i="47"/>
  <c r="Y121" i="47"/>
  <c r="Y165" i="47"/>
  <c r="Y42" i="47"/>
  <c r="Y51" i="47"/>
  <c r="Y122" i="47"/>
  <c r="Y127" i="47"/>
  <c r="Y32" i="47"/>
  <c r="Y77" i="47"/>
  <c r="Y96" i="47"/>
  <c r="Y117" i="47"/>
  <c r="Y90" i="47"/>
  <c r="Y176" i="47"/>
  <c r="Y136" i="47"/>
  <c r="Y188" i="47"/>
  <c r="Y174" i="47"/>
  <c r="Y200" i="47"/>
  <c r="Y26" i="47"/>
  <c r="Y49" i="47"/>
  <c r="Y83" i="47"/>
  <c r="Y113" i="47"/>
  <c r="Y129" i="47"/>
  <c r="Y103" i="47"/>
  <c r="Y152" i="47"/>
  <c r="Y139" i="47"/>
  <c r="Y98" i="47"/>
  <c r="Y192" i="47"/>
  <c r="Y182" i="47"/>
  <c r="Y193" i="47"/>
  <c r="Y202" i="47"/>
  <c r="Y229" i="47"/>
  <c r="Y101" i="47"/>
  <c r="Y34" i="47"/>
  <c r="Y104" i="47"/>
  <c r="Y155" i="47"/>
  <c r="Y227" i="47"/>
  <c r="Y207" i="47"/>
  <c r="Y48" i="47"/>
  <c r="Y50" i="47"/>
  <c r="Y43" i="47"/>
  <c r="Y56" i="47"/>
  <c r="Y73" i="47"/>
  <c r="Y140" i="47"/>
  <c r="Y93" i="47"/>
  <c r="Y138" i="47"/>
  <c r="Y184" i="47"/>
  <c r="Y211" i="47"/>
  <c r="Y179" i="47"/>
  <c r="Y215" i="47"/>
  <c r="Y226" i="47"/>
  <c r="Y218" i="47"/>
  <c r="Y25" i="47"/>
  <c r="Y61" i="47"/>
  <c r="Y178" i="47"/>
  <c r="Y79" i="47"/>
  <c r="Y135" i="47"/>
  <c r="Q27" i="47"/>
  <c r="U26" i="47"/>
  <c r="Y222" i="47"/>
  <c r="Y224" i="47"/>
  <c r="Y170" i="47"/>
  <c r="Y81" i="47"/>
  <c r="Y45" i="47"/>
  <c r="Y177" i="47"/>
  <c r="Y223" i="47"/>
  <c r="Y92" i="47"/>
  <c r="Y204" i="47"/>
  <c r="Y169" i="47"/>
  <c r="Y216" i="47"/>
  <c r="Y181" i="47"/>
  <c r="Y164" i="47"/>
  <c r="Y31" i="47"/>
  <c r="W28" i="47"/>
  <c r="S29" i="47"/>
  <c r="Y71" i="47"/>
  <c r="Y38" i="47"/>
  <c r="Y116" i="47"/>
  <c r="Y191" i="47"/>
  <c r="Y86" i="47"/>
  <c r="Y54" i="47"/>
  <c r="Y228" i="47"/>
  <c r="Y94" i="47"/>
  <c r="Y187" i="47"/>
  <c r="Y70" i="47"/>
  <c r="Y126" i="47"/>
  <c r="Y203" i="47"/>
  <c r="Y55" i="47"/>
  <c r="Y108" i="47"/>
  <c r="Y189" i="47"/>
  <c r="Y162" i="47"/>
  <c r="Y99" i="47"/>
  <c r="Y197" i="47"/>
  <c r="Y110" i="47"/>
  <c r="Y166" i="47"/>
  <c r="Y44" i="47"/>
  <c r="Y145" i="47"/>
  <c r="Y161" i="47"/>
  <c r="Y199" i="47"/>
  <c r="Y76" i="47"/>
  <c r="Y151" i="47"/>
  <c r="Y46" i="47"/>
  <c r="Y133" i="47"/>
  <c r="Y230" i="47"/>
  <c r="Y198" i="47"/>
  <c r="Y217" i="47"/>
  <c r="Y84" i="47"/>
  <c r="Y206" i="47"/>
  <c r="Y62" i="47"/>
  <c r="Y143" i="47"/>
  <c r="Y115" i="47"/>
  <c r="Y57" i="47"/>
  <c r="Y78" i="47"/>
  <c r="V28" i="48" l="1"/>
  <c r="B28" i="48" s="1"/>
  <c r="R29" i="48"/>
  <c r="S30" i="48"/>
  <c r="W29" i="48"/>
  <c r="Q31" i="48"/>
  <c r="U30" i="48"/>
  <c r="Q28" i="47"/>
  <c r="U27" i="47"/>
  <c r="W29" i="47"/>
  <c r="S30" i="47"/>
  <c r="R28" i="47"/>
  <c r="V27" i="47"/>
  <c r="B27" i="47" s="1"/>
  <c r="Q32" i="48" l="1"/>
  <c r="U31" i="48"/>
  <c r="W30" i="48"/>
  <c r="S31" i="48"/>
  <c r="V29" i="48"/>
  <c r="B29" i="48" s="1"/>
  <c r="R30" i="48"/>
  <c r="R29" i="47"/>
  <c r="V28" i="47"/>
  <c r="B28" i="47" s="1"/>
  <c r="S31" i="47"/>
  <c r="W30" i="47"/>
  <c r="U28" i="47"/>
  <c r="Q29" i="47"/>
  <c r="S32" i="48" l="1"/>
  <c r="W31" i="48"/>
  <c r="R31" i="48"/>
  <c r="V30" i="48"/>
  <c r="B30" i="48" s="1"/>
  <c r="Q33" i="48"/>
  <c r="U32" i="48"/>
  <c r="S32" i="47"/>
  <c r="W31" i="47"/>
  <c r="Q30" i="47"/>
  <c r="U29" i="47"/>
  <c r="R30" i="47"/>
  <c r="V29" i="47"/>
  <c r="B29" i="47" s="1"/>
  <c r="Q34" i="48" l="1"/>
  <c r="U33" i="48"/>
  <c r="W32" i="48"/>
  <c r="S33" i="48"/>
  <c r="V31" i="48"/>
  <c r="B31" i="48" s="1"/>
  <c r="R32" i="48"/>
  <c r="R31" i="47"/>
  <c r="V30" i="47"/>
  <c r="B30" i="47" s="1"/>
  <c r="U30" i="47"/>
  <c r="Q31" i="47"/>
  <c r="S33" i="47"/>
  <c r="W32" i="47"/>
  <c r="Q35" i="48" l="1"/>
  <c r="U34" i="48"/>
  <c r="R33" i="48"/>
  <c r="V32" i="48"/>
  <c r="B32" i="48" s="1"/>
  <c r="S34" i="48"/>
  <c r="W33" i="48"/>
  <c r="S34" i="47"/>
  <c r="W33" i="47"/>
  <c r="U31" i="47"/>
  <c r="Q32" i="47"/>
  <c r="V31" i="47"/>
  <c r="B31" i="47" s="1"/>
  <c r="R32" i="47"/>
  <c r="V33" i="48" l="1"/>
  <c r="B33" i="48" s="1"/>
  <c r="R34" i="48"/>
  <c r="Q36" i="48"/>
  <c r="U35" i="48"/>
  <c r="W34" i="48"/>
  <c r="S35" i="48"/>
  <c r="Q33" i="47"/>
  <c r="U32" i="47"/>
  <c r="R33" i="47"/>
  <c r="V32" i="47"/>
  <c r="B32" i="47" s="1"/>
  <c r="W34" i="47"/>
  <c r="S35" i="47"/>
  <c r="S36" i="48" l="1"/>
  <c r="W35" i="48"/>
  <c r="Q37" i="48"/>
  <c r="U36" i="48"/>
  <c r="R35" i="48"/>
  <c r="V34" i="48"/>
  <c r="B34" i="48" s="1"/>
  <c r="Q34" i="47"/>
  <c r="U33" i="47"/>
  <c r="S36" i="47"/>
  <c r="W35" i="47"/>
  <c r="V33" i="47"/>
  <c r="B33" i="47" s="1"/>
  <c r="R34" i="47"/>
  <c r="Q38" i="48" l="1"/>
  <c r="U37" i="48"/>
  <c r="V35" i="48"/>
  <c r="B35" i="48" s="1"/>
  <c r="R36" i="48"/>
  <c r="W36" i="48"/>
  <c r="S37" i="48"/>
  <c r="W36" i="47"/>
  <c r="S37" i="47"/>
  <c r="V34" i="47"/>
  <c r="B34" i="47" s="1"/>
  <c r="R35" i="47"/>
  <c r="Q35" i="47"/>
  <c r="U34" i="47"/>
  <c r="S38" i="48" l="1"/>
  <c r="W37" i="48"/>
  <c r="R37" i="48"/>
  <c r="V36" i="48"/>
  <c r="B36" i="48" s="1"/>
  <c r="Q39" i="48"/>
  <c r="U38" i="48"/>
  <c r="Q36" i="47"/>
  <c r="U35" i="47"/>
  <c r="R36" i="47"/>
  <c r="V35" i="47"/>
  <c r="B35" i="47" s="1"/>
  <c r="W37" i="47"/>
  <c r="S38" i="47"/>
  <c r="Q40" i="48" l="1"/>
  <c r="U39" i="48"/>
  <c r="V37" i="48"/>
  <c r="B37" i="48" s="1"/>
  <c r="R38" i="48"/>
  <c r="S39" i="48"/>
  <c r="W38" i="48"/>
  <c r="S39" i="47"/>
  <c r="W38" i="47"/>
  <c r="R37" i="47"/>
  <c r="V36" i="47"/>
  <c r="B36" i="47" s="1"/>
  <c r="U36" i="47"/>
  <c r="Q37" i="47"/>
  <c r="S40" i="48" l="1"/>
  <c r="W39" i="48"/>
  <c r="R39" i="48"/>
  <c r="V38" i="48"/>
  <c r="B38" i="48" s="1"/>
  <c r="Q41" i="48"/>
  <c r="U40" i="48"/>
  <c r="R38" i="47"/>
  <c r="V37" i="47"/>
  <c r="B37" i="47" s="1"/>
  <c r="Q38" i="47"/>
  <c r="U37" i="47"/>
  <c r="S40" i="47"/>
  <c r="W39" i="47"/>
  <c r="Q42" i="48" l="1"/>
  <c r="U41" i="48"/>
  <c r="V39" i="48"/>
  <c r="B39" i="48" s="1"/>
  <c r="R40" i="48"/>
  <c r="S41" i="48"/>
  <c r="W40" i="48"/>
  <c r="S41" i="47"/>
  <c r="W40" i="47"/>
  <c r="U38" i="47"/>
  <c r="Q39" i="47"/>
  <c r="R39" i="47"/>
  <c r="V38" i="47"/>
  <c r="B38" i="47" s="1"/>
  <c r="S42" i="48" l="1"/>
  <c r="W41" i="48"/>
  <c r="R41" i="48"/>
  <c r="V40" i="48"/>
  <c r="B40" i="48" s="1"/>
  <c r="Q43" i="48"/>
  <c r="U42" i="48"/>
  <c r="V39" i="47"/>
  <c r="B39" i="47" s="1"/>
  <c r="R40" i="47"/>
  <c r="U39" i="47"/>
  <c r="Q40" i="47"/>
  <c r="S42" i="47"/>
  <c r="W41" i="47"/>
  <c r="Q44" i="48" l="1"/>
  <c r="U43" i="48"/>
  <c r="V41" i="48"/>
  <c r="B41" i="48" s="1"/>
  <c r="R42" i="48"/>
  <c r="S43" i="48"/>
  <c r="W42" i="48"/>
  <c r="W42" i="47"/>
  <c r="S43" i="47"/>
  <c r="Q41" i="47"/>
  <c r="U40" i="47"/>
  <c r="R41" i="47"/>
  <c r="V40" i="47"/>
  <c r="B40" i="47" s="1"/>
  <c r="R43" i="48" l="1"/>
  <c r="V42" i="48"/>
  <c r="B42" i="48" s="1"/>
  <c r="S44" i="48"/>
  <c r="W43" i="48"/>
  <c r="Q45" i="48"/>
  <c r="U44" i="48"/>
  <c r="V41" i="47"/>
  <c r="B41" i="47" s="1"/>
  <c r="R42" i="47"/>
  <c r="Q42" i="47"/>
  <c r="U41" i="47"/>
  <c r="S44" i="47"/>
  <c r="W43" i="47"/>
  <c r="Q46" i="48" l="1"/>
  <c r="U45" i="48"/>
  <c r="S45" i="48"/>
  <c r="W44" i="48"/>
  <c r="V43" i="48"/>
  <c r="B43" i="48" s="1"/>
  <c r="R44" i="48"/>
  <c r="W44" i="47"/>
  <c r="S45" i="47"/>
  <c r="Q43" i="47"/>
  <c r="U42" i="47"/>
  <c r="V42" i="47"/>
  <c r="B42" i="47" s="1"/>
  <c r="R43" i="47"/>
  <c r="S46" i="48" l="1"/>
  <c r="W45" i="48"/>
  <c r="R45" i="48"/>
  <c r="V44" i="48"/>
  <c r="B44" i="48" s="1"/>
  <c r="Q47" i="48"/>
  <c r="U46" i="48"/>
  <c r="R44" i="47"/>
  <c r="V43" i="47"/>
  <c r="B43" i="47" s="1"/>
  <c r="Q44" i="47"/>
  <c r="U43" i="47"/>
  <c r="W45" i="47"/>
  <c r="S46" i="47"/>
  <c r="Q48" i="48" l="1"/>
  <c r="U47" i="48"/>
  <c r="V45" i="48"/>
  <c r="B45" i="48" s="1"/>
  <c r="R46" i="48"/>
  <c r="S47" i="48"/>
  <c r="W46" i="48"/>
  <c r="U44" i="47"/>
  <c r="Q45" i="47"/>
  <c r="S47" i="47"/>
  <c r="W46" i="47"/>
  <c r="R45" i="47"/>
  <c r="V44" i="47"/>
  <c r="B44" i="47" s="1"/>
  <c r="S48" i="48" l="1"/>
  <c r="W47" i="48"/>
  <c r="R47" i="48"/>
  <c r="V46" i="48"/>
  <c r="B46" i="48" s="1"/>
  <c r="Q49" i="48"/>
  <c r="U48" i="48"/>
  <c r="R46" i="47"/>
  <c r="V45" i="47"/>
  <c r="B45" i="47" s="1"/>
  <c r="S48" i="47"/>
  <c r="W47" i="47"/>
  <c r="Q46" i="47"/>
  <c r="U45" i="47"/>
  <c r="Q50" i="48" l="1"/>
  <c r="U49" i="48"/>
  <c r="V47" i="48"/>
  <c r="B47" i="48" s="1"/>
  <c r="R48" i="48"/>
  <c r="S49" i="48"/>
  <c r="W48" i="48"/>
  <c r="U46" i="47"/>
  <c r="Q47" i="47"/>
  <c r="S49" i="47"/>
  <c r="W48" i="47"/>
  <c r="R47" i="47"/>
  <c r="V46" i="47"/>
  <c r="B46" i="47" s="1"/>
  <c r="S50" i="48" l="1"/>
  <c r="W49" i="48"/>
  <c r="R49" i="48"/>
  <c r="V48" i="48"/>
  <c r="B48" i="48" s="1"/>
  <c r="Q51" i="48"/>
  <c r="U50" i="48"/>
  <c r="V47" i="47"/>
  <c r="B47" i="47" s="1"/>
  <c r="R48" i="47"/>
  <c r="S50" i="47"/>
  <c r="W49" i="47"/>
  <c r="U47" i="47"/>
  <c r="Q48" i="47"/>
  <c r="Q52" i="48" l="1"/>
  <c r="U51" i="48"/>
  <c r="V49" i="48"/>
  <c r="B49" i="48" s="1"/>
  <c r="R50" i="48"/>
  <c r="S51" i="48"/>
  <c r="W50" i="48"/>
  <c r="Q49" i="47"/>
  <c r="U48" i="47"/>
  <c r="W50" i="47"/>
  <c r="S51" i="47"/>
  <c r="R49" i="47"/>
  <c r="V48" i="47"/>
  <c r="B48" i="47" s="1"/>
  <c r="S52" i="48" l="1"/>
  <c r="W51" i="48"/>
  <c r="R51" i="48"/>
  <c r="V50" i="48"/>
  <c r="B50" i="48" s="1"/>
  <c r="Q53" i="48"/>
  <c r="U52" i="48"/>
  <c r="Q50" i="47"/>
  <c r="U49" i="47"/>
  <c r="V49" i="47"/>
  <c r="B49" i="47" s="1"/>
  <c r="R50" i="47"/>
  <c r="S52" i="47"/>
  <c r="W51" i="47"/>
  <c r="Q54" i="48" l="1"/>
  <c r="U53" i="48"/>
  <c r="V51" i="48"/>
  <c r="B51" i="48" s="1"/>
  <c r="R52" i="48"/>
  <c r="S53" i="48"/>
  <c r="W52" i="48"/>
  <c r="W52" i="47"/>
  <c r="S53" i="47"/>
  <c r="V50" i="47"/>
  <c r="B50" i="47" s="1"/>
  <c r="R51" i="47"/>
  <c r="Q51" i="47"/>
  <c r="U50" i="47"/>
  <c r="S54" i="48" l="1"/>
  <c r="W53" i="48"/>
  <c r="R53" i="48"/>
  <c r="V52" i="48"/>
  <c r="B52" i="48" s="1"/>
  <c r="Q55" i="48"/>
  <c r="U54" i="48"/>
  <c r="Q52" i="47"/>
  <c r="U51" i="47"/>
  <c r="R52" i="47"/>
  <c r="V51" i="47"/>
  <c r="B51" i="47" s="1"/>
  <c r="W53" i="47"/>
  <c r="S54" i="47"/>
  <c r="Q56" i="48" l="1"/>
  <c r="U55" i="48"/>
  <c r="V53" i="48"/>
  <c r="B53" i="48" s="1"/>
  <c r="R54" i="48"/>
  <c r="S55" i="48"/>
  <c r="W54" i="48"/>
  <c r="S55" i="47"/>
  <c r="W54" i="47"/>
  <c r="V52" i="47"/>
  <c r="B52" i="47" s="1"/>
  <c r="R53" i="47"/>
  <c r="U52" i="47"/>
  <c r="Q53" i="47"/>
  <c r="Q57" i="48" l="1"/>
  <c r="U56" i="48"/>
  <c r="S56" i="48"/>
  <c r="W55" i="48"/>
  <c r="R55" i="48"/>
  <c r="V54" i="48"/>
  <c r="B54" i="48" s="1"/>
  <c r="Q54" i="47"/>
  <c r="U53" i="47"/>
  <c r="R54" i="47"/>
  <c r="V53" i="47"/>
  <c r="B53" i="47" s="1"/>
  <c r="W55" i="47"/>
  <c r="S56" i="47"/>
  <c r="V55" i="48" l="1"/>
  <c r="B55" i="48" s="1"/>
  <c r="R56" i="48"/>
  <c r="S57" i="48"/>
  <c r="W56" i="48"/>
  <c r="Q58" i="48"/>
  <c r="U57" i="48"/>
  <c r="S57" i="47"/>
  <c r="W56" i="47"/>
  <c r="R55" i="47"/>
  <c r="V54" i="47"/>
  <c r="B54" i="47" s="1"/>
  <c r="U54" i="47"/>
  <c r="Q55" i="47"/>
  <c r="R57" i="48" l="1"/>
  <c r="V56" i="48"/>
  <c r="B56" i="48" s="1"/>
  <c r="S58" i="48"/>
  <c r="W57" i="48"/>
  <c r="Q59" i="48"/>
  <c r="U58" i="48"/>
  <c r="U55" i="47"/>
  <c r="Q56" i="47"/>
  <c r="V55" i="47"/>
  <c r="B55" i="47" s="1"/>
  <c r="R56" i="47"/>
  <c r="S58" i="47"/>
  <c r="W57" i="47"/>
  <c r="Q60" i="48" l="1"/>
  <c r="U59" i="48"/>
  <c r="S59" i="48"/>
  <c r="W58" i="48"/>
  <c r="V57" i="48"/>
  <c r="B57" i="48" s="1"/>
  <c r="R58" i="48"/>
  <c r="R57" i="47"/>
  <c r="V56" i="47"/>
  <c r="B56" i="47" s="1"/>
  <c r="W58" i="47"/>
  <c r="S59" i="47"/>
  <c r="Q57" i="47"/>
  <c r="U56" i="47"/>
  <c r="R59" i="48" l="1"/>
  <c r="V58" i="48"/>
  <c r="B58" i="48" s="1"/>
  <c r="S60" i="48"/>
  <c r="W59" i="48"/>
  <c r="Q61" i="48"/>
  <c r="U60" i="48"/>
  <c r="U57" i="47"/>
  <c r="Q58" i="47"/>
  <c r="S60" i="47"/>
  <c r="W59" i="47"/>
  <c r="V57" i="47"/>
  <c r="B57" i="47" s="1"/>
  <c r="R58" i="47"/>
  <c r="Q62" i="48" l="1"/>
  <c r="U61" i="48"/>
  <c r="S61" i="48"/>
  <c r="W60" i="48"/>
  <c r="V59" i="48"/>
  <c r="B59" i="48" s="1"/>
  <c r="R60" i="48"/>
  <c r="V58" i="47"/>
  <c r="B58" i="47" s="1"/>
  <c r="R59" i="47"/>
  <c r="W60" i="47"/>
  <c r="S61" i="47"/>
  <c r="Q59" i="47"/>
  <c r="U58" i="47"/>
  <c r="R61" i="48" l="1"/>
  <c r="V60" i="48"/>
  <c r="B60" i="48" s="1"/>
  <c r="S62" i="48"/>
  <c r="W61" i="48"/>
  <c r="Q63" i="48"/>
  <c r="U62" i="48"/>
  <c r="Q60" i="47"/>
  <c r="U59" i="47"/>
  <c r="W61" i="47"/>
  <c r="S62" i="47"/>
  <c r="R60" i="47"/>
  <c r="V59" i="47"/>
  <c r="B59" i="47" s="1"/>
  <c r="Q64" i="48" l="1"/>
  <c r="U63" i="48"/>
  <c r="S63" i="48"/>
  <c r="W62" i="48"/>
  <c r="V61" i="48"/>
  <c r="B61" i="48" s="1"/>
  <c r="R62" i="48"/>
  <c r="S63" i="47"/>
  <c r="W62" i="47"/>
  <c r="V60" i="47"/>
  <c r="B60" i="47" s="1"/>
  <c r="R61" i="47"/>
  <c r="U60" i="47"/>
  <c r="Q61" i="47"/>
  <c r="R63" i="48" l="1"/>
  <c r="V62" i="48"/>
  <c r="B62" i="48" s="1"/>
  <c r="S64" i="48"/>
  <c r="W63" i="48"/>
  <c r="Q65" i="48"/>
  <c r="U64" i="48"/>
  <c r="R62" i="47"/>
  <c r="V61" i="47"/>
  <c r="B61" i="47" s="1"/>
  <c r="Q62" i="47"/>
  <c r="U61" i="47"/>
  <c r="W63" i="47"/>
  <c r="S64" i="47"/>
  <c r="V63" i="48" l="1"/>
  <c r="B63" i="48" s="1"/>
  <c r="R64" i="48"/>
  <c r="Q66" i="48"/>
  <c r="U65" i="48"/>
  <c r="S65" i="48"/>
  <c r="W64" i="48"/>
  <c r="U62" i="47"/>
  <c r="Q63" i="47"/>
  <c r="S65" i="47"/>
  <c r="W64" i="47"/>
  <c r="R63" i="47"/>
  <c r="V62" i="47"/>
  <c r="B62" i="47" s="1"/>
  <c r="S66" i="48" l="1"/>
  <c r="W65" i="48"/>
  <c r="Q67" i="48"/>
  <c r="U66" i="48"/>
  <c r="R65" i="48"/>
  <c r="V64" i="48"/>
  <c r="B64" i="48" s="1"/>
  <c r="V63" i="47"/>
  <c r="B63" i="47" s="1"/>
  <c r="R64" i="47"/>
  <c r="S66" i="47"/>
  <c r="W65" i="47"/>
  <c r="U63" i="47"/>
  <c r="Q64" i="47"/>
  <c r="V65" i="48" l="1"/>
  <c r="B65" i="48" s="1"/>
  <c r="R66" i="48"/>
  <c r="Q68" i="48"/>
  <c r="U67" i="48"/>
  <c r="S67" i="48"/>
  <c r="W66" i="48"/>
  <c r="Q65" i="47"/>
  <c r="U64" i="47"/>
  <c r="W66" i="47"/>
  <c r="S67" i="47"/>
  <c r="R65" i="47"/>
  <c r="V64" i="47"/>
  <c r="B64" i="47" s="1"/>
  <c r="Q69" i="48" l="1"/>
  <c r="U68" i="48"/>
  <c r="S68" i="48"/>
  <c r="W67" i="48"/>
  <c r="R67" i="48"/>
  <c r="V66" i="48"/>
  <c r="B66" i="48" s="1"/>
  <c r="V65" i="47"/>
  <c r="B65" i="47" s="1"/>
  <c r="R66" i="47"/>
  <c r="S68" i="47"/>
  <c r="W67" i="47"/>
  <c r="Q66" i="47"/>
  <c r="U65" i="47"/>
  <c r="V67" i="48" l="1"/>
  <c r="B67" i="48" s="1"/>
  <c r="R68" i="48"/>
  <c r="S69" i="48"/>
  <c r="W68" i="48"/>
  <c r="Q70" i="48"/>
  <c r="U69" i="48"/>
  <c r="Q67" i="47"/>
  <c r="U66" i="47"/>
  <c r="S69" i="47"/>
  <c r="W68" i="47"/>
  <c r="R67" i="47"/>
  <c r="V66" i="47"/>
  <c r="B66" i="47" s="1"/>
  <c r="Q71" i="48" l="1"/>
  <c r="U70" i="48"/>
  <c r="S70" i="48"/>
  <c r="W69" i="48"/>
  <c r="R69" i="48"/>
  <c r="V68" i="48"/>
  <c r="B68" i="48" s="1"/>
  <c r="V67" i="47"/>
  <c r="B67" i="47" s="1"/>
  <c r="R68" i="47"/>
  <c r="S70" i="47"/>
  <c r="W69" i="47"/>
  <c r="Q68" i="47"/>
  <c r="U67" i="47"/>
  <c r="V69" i="48" l="1"/>
  <c r="B69" i="48" s="1"/>
  <c r="R70" i="48"/>
  <c r="W70" i="48"/>
  <c r="S71" i="48"/>
  <c r="Q72" i="48"/>
  <c r="U71" i="48"/>
  <c r="V68" i="47"/>
  <c r="B68" i="47" s="1"/>
  <c r="R69" i="47"/>
  <c r="U68" i="47"/>
  <c r="Q69" i="47"/>
  <c r="W70" i="47"/>
  <c r="S71" i="47"/>
  <c r="U72" i="48" l="1"/>
  <c r="Q73" i="48"/>
  <c r="W71" i="48"/>
  <c r="S72" i="48"/>
  <c r="R71" i="48"/>
  <c r="V70" i="48"/>
  <c r="B70" i="48" s="1"/>
  <c r="Q70" i="47"/>
  <c r="U69" i="47"/>
  <c r="R70" i="47"/>
  <c r="V69" i="47"/>
  <c r="B69" i="47" s="1"/>
  <c r="W71" i="47"/>
  <c r="S72" i="47"/>
  <c r="V71" i="48" l="1"/>
  <c r="B71" i="48" s="1"/>
  <c r="R72" i="48"/>
  <c r="W72" i="48"/>
  <c r="S73" i="48"/>
  <c r="Q74" i="48"/>
  <c r="U73" i="48"/>
  <c r="S73" i="47"/>
  <c r="W72" i="47"/>
  <c r="R71" i="47"/>
  <c r="V70" i="47"/>
  <c r="B70" i="47" s="1"/>
  <c r="Q71" i="47"/>
  <c r="U70" i="47"/>
  <c r="U74" i="48" l="1"/>
  <c r="Q75" i="48"/>
  <c r="W73" i="48"/>
  <c r="S74" i="48"/>
  <c r="R73" i="48"/>
  <c r="V72" i="48"/>
  <c r="B72" i="48" s="1"/>
  <c r="Q72" i="47"/>
  <c r="U71" i="47"/>
  <c r="R72" i="47"/>
  <c r="V71" i="47"/>
  <c r="B71" i="47" s="1"/>
  <c r="S74" i="47"/>
  <c r="W73" i="47"/>
  <c r="V73" i="48" l="1"/>
  <c r="B73" i="48" s="1"/>
  <c r="R74" i="48"/>
  <c r="W74" i="48"/>
  <c r="S75" i="48"/>
  <c r="Q76" i="48"/>
  <c r="U75" i="48"/>
  <c r="S75" i="47"/>
  <c r="W74" i="47"/>
  <c r="R73" i="47"/>
  <c r="V72" i="47"/>
  <c r="B72" i="47" s="1"/>
  <c r="Q73" i="47"/>
  <c r="U72" i="47"/>
  <c r="Q77" i="48" l="1"/>
  <c r="U76" i="48"/>
  <c r="W75" i="48"/>
  <c r="S76" i="48"/>
  <c r="R75" i="48"/>
  <c r="V74" i="48"/>
  <c r="B74" i="48" s="1"/>
  <c r="U73" i="47"/>
  <c r="Q74" i="47"/>
  <c r="V73" i="47"/>
  <c r="B73" i="47" s="1"/>
  <c r="R74" i="47"/>
  <c r="S76" i="47"/>
  <c r="W75" i="47"/>
  <c r="W76" i="48" l="1"/>
  <c r="S77" i="48"/>
  <c r="V75" i="48"/>
  <c r="B75" i="48" s="1"/>
  <c r="R76" i="48"/>
  <c r="Q78" i="48"/>
  <c r="U77" i="48"/>
  <c r="W76" i="47"/>
  <c r="S77" i="47"/>
  <c r="R75" i="47"/>
  <c r="V74" i="47"/>
  <c r="B74" i="47" s="1"/>
  <c r="Q75" i="47"/>
  <c r="U74" i="47"/>
  <c r="Q79" i="48" l="1"/>
  <c r="U78" i="48"/>
  <c r="R77" i="48"/>
  <c r="V76" i="48"/>
  <c r="B76" i="48" s="1"/>
  <c r="S78" i="48"/>
  <c r="W77" i="48"/>
  <c r="Q76" i="47"/>
  <c r="U75" i="47"/>
  <c r="R76" i="47"/>
  <c r="V75" i="47"/>
  <c r="B75" i="47" s="1"/>
  <c r="S78" i="47"/>
  <c r="W77" i="47"/>
  <c r="W78" i="48" l="1"/>
  <c r="S79" i="48"/>
  <c r="V77" i="48"/>
  <c r="B77" i="48" s="1"/>
  <c r="R78" i="48"/>
  <c r="Q80" i="48"/>
  <c r="U79" i="48"/>
  <c r="S79" i="47"/>
  <c r="W78" i="47"/>
  <c r="V76" i="47"/>
  <c r="B76" i="47" s="1"/>
  <c r="R77" i="47"/>
  <c r="Q77" i="47"/>
  <c r="U76" i="47"/>
  <c r="R79" i="48" l="1"/>
  <c r="V78" i="48"/>
  <c r="B78" i="48" s="1"/>
  <c r="Q81" i="48"/>
  <c r="U80" i="48"/>
  <c r="S80" i="48"/>
  <c r="W79" i="48"/>
  <c r="Q78" i="47"/>
  <c r="U77" i="47"/>
  <c r="R78" i="47"/>
  <c r="V77" i="47"/>
  <c r="B77" i="47" s="1"/>
  <c r="W79" i="47"/>
  <c r="S80" i="47"/>
  <c r="W80" i="48" l="1"/>
  <c r="S81" i="48"/>
  <c r="Q82" i="48"/>
  <c r="U81" i="48"/>
  <c r="V79" i="48"/>
  <c r="B79" i="48" s="1"/>
  <c r="R80" i="48"/>
  <c r="S81" i="47"/>
  <c r="W80" i="47"/>
  <c r="R79" i="47"/>
  <c r="V78" i="47"/>
  <c r="B78" i="47" s="1"/>
  <c r="U78" i="47"/>
  <c r="Q79" i="47"/>
  <c r="R81" i="48" l="1"/>
  <c r="V80" i="48"/>
  <c r="B80" i="48" s="1"/>
  <c r="U82" i="48"/>
  <c r="Q83" i="48"/>
  <c r="S82" i="48"/>
  <c r="W81" i="48"/>
  <c r="Q80" i="47"/>
  <c r="U79" i="47"/>
  <c r="R80" i="47"/>
  <c r="V79" i="47"/>
  <c r="B79" i="47" s="1"/>
  <c r="S82" i="47"/>
  <c r="W81" i="47"/>
  <c r="Q84" i="48" l="1"/>
  <c r="U83" i="48"/>
  <c r="W82" i="48"/>
  <c r="S83" i="48"/>
  <c r="V81" i="48"/>
  <c r="B81" i="48" s="1"/>
  <c r="R82" i="48"/>
  <c r="S83" i="47"/>
  <c r="W82" i="47"/>
  <c r="R81" i="47"/>
  <c r="V80" i="47"/>
  <c r="B80" i="47" s="1"/>
  <c r="Q81" i="47"/>
  <c r="U80" i="47"/>
  <c r="R83" i="48" l="1"/>
  <c r="V82" i="48"/>
  <c r="B82" i="48" s="1"/>
  <c r="S84" i="48"/>
  <c r="W83" i="48"/>
  <c r="Q85" i="48"/>
  <c r="U84" i="48"/>
  <c r="U81" i="47"/>
  <c r="Q82" i="47"/>
  <c r="V81" i="47"/>
  <c r="B81" i="47" s="1"/>
  <c r="R82" i="47"/>
  <c r="S84" i="47"/>
  <c r="W83" i="47"/>
  <c r="Q86" i="48" l="1"/>
  <c r="U85" i="48"/>
  <c r="W84" i="48"/>
  <c r="S85" i="48"/>
  <c r="V83" i="48"/>
  <c r="B83" i="48" s="1"/>
  <c r="R84" i="48"/>
  <c r="W84" i="47"/>
  <c r="S85" i="47"/>
  <c r="R83" i="47"/>
  <c r="V82" i="47"/>
  <c r="B82" i="47" s="1"/>
  <c r="Q83" i="47"/>
  <c r="U82" i="47"/>
  <c r="R85" i="48" l="1"/>
  <c r="V84" i="48"/>
  <c r="B84" i="48" s="1"/>
  <c r="Q87" i="48"/>
  <c r="U86" i="48"/>
  <c r="S86" i="48"/>
  <c r="W85" i="48"/>
  <c r="Q84" i="47"/>
  <c r="U83" i="47"/>
  <c r="R84" i="47"/>
  <c r="V83" i="47"/>
  <c r="B83" i="47" s="1"/>
  <c r="S86" i="47"/>
  <c r="W85" i="47"/>
  <c r="W86" i="48" l="1"/>
  <c r="S87" i="48"/>
  <c r="Q88" i="48"/>
  <c r="U87" i="48"/>
  <c r="V85" i="48"/>
  <c r="B85" i="48" s="1"/>
  <c r="R86" i="48"/>
  <c r="S87" i="47"/>
  <c r="W86" i="47"/>
  <c r="V84" i="47"/>
  <c r="B84" i="47" s="1"/>
  <c r="R85" i="47"/>
  <c r="Q85" i="47"/>
  <c r="U84" i="47"/>
  <c r="R87" i="48" l="1"/>
  <c r="V86" i="48"/>
  <c r="B86" i="48" s="1"/>
  <c r="U88" i="48"/>
  <c r="Q89" i="48"/>
  <c r="S88" i="48"/>
  <c r="W87" i="48"/>
  <c r="R86" i="47"/>
  <c r="V85" i="47"/>
  <c r="B85" i="47" s="1"/>
  <c r="Q86" i="47"/>
  <c r="U85" i="47"/>
  <c r="W87" i="47"/>
  <c r="S88" i="47"/>
  <c r="W88" i="48" l="1"/>
  <c r="S89" i="48"/>
  <c r="Q90" i="48"/>
  <c r="U89" i="48"/>
  <c r="R88" i="48"/>
  <c r="V87" i="48"/>
  <c r="B87" i="48" s="1"/>
  <c r="S89" i="47"/>
  <c r="W88" i="47"/>
  <c r="U86" i="47"/>
  <c r="Q87" i="47"/>
  <c r="R87" i="47"/>
  <c r="V86" i="47"/>
  <c r="B86" i="47" s="1"/>
  <c r="U90" i="48" l="1"/>
  <c r="Q91" i="48"/>
  <c r="S90" i="48"/>
  <c r="W89" i="48"/>
  <c r="R89" i="48"/>
  <c r="V88" i="48"/>
  <c r="B88" i="48" s="1"/>
  <c r="R88" i="47"/>
  <c r="V87" i="47"/>
  <c r="B87" i="47" s="1"/>
  <c r="Q88" i="47"/>
  <c r="U87" i="47"/>
  <c r="S90" i="47"/>
  <c r="W89" i="47"/>
  <c r="R90" i="48" l="1"/>
  <c r="V89" i="48"/>
  <c r="B89" i="48" s="1"/>
  <c r="W90" i="48"/>
  <c r="S91" i="48"/>
  <c r="Q92" i="48"/>
  <c r="U91" i="48"/>
  <c r="Q89" i="47"/>
  <c r="U88" i="47"/>
  <c r="S91" i="47"/>
  <c r="W90" i="47"/>
  <c r="R89" i="47"/>
  <c r="V88" i="47"/>
  <c r="B88" i="47" s="1"/>
  <c r="U92" i="48" l="1"/>
  <c r="Q93" i="48"/>
  <c r="S92" i="48"/>
  <c r="W91" i="48"/>
  <c r="R91" i="48"/>
  <c r="V90" i="48"/>
  <c r="B90" i="48" s="1"/>
  <c r="V89" i="47"/>
  <c r="B89" i="47" s="1"/>
  <c r="R90" i="47"/>
  <c r="S92" i="47"/>
  <c r="W91" i="47"/>
  <c r="U89" i="47"/>
  <c r="Q90" i="47"/>
  <c r="R92" i="48" l="1"/>
  <c r="V91" i="48"/>
  <c r="B91" i="48" s="1"/>
  <c r="W92" i="48"/>
  <c r="S93" i="48"/>
  <c r="Q94" i="48"/>
  <c r="U93" i="48"/>
  <c r="W92" i="47"/>
  <c r="S93" i="47"/>
  <c r="R91" i="47"/>
  <c r="V90" i="47"/>
  <c r="B90" i="47" s="1"/>
  <c r="Q91" i="47"/>
  <c r="U90" i="47"/>
  <c r="S94" i="48" l="1"/>
  <c r="W93" i="48"/>
  <c r="U94" i="48"/>
  <c r="Q95" i="48"/>
  <c r="R93" i="48"/>
  <c r="V92" i="48"/>
  <c r="B92" i="48" s="1"/>
  <c r="Q92" i="47"/>
  <c r="U91" i="47"/>
  <c r="R92" i="47"/>
  <c r="V91" i="47"/>
  <c r="B91" i="47" s="1"/>
  <c r="S94" i="47"/>
  <c r="W93" i="47"/>
  <c r="R94" i="48" l="1"/>
  <c r="V93" i="48"/>
  <c r="B93" i="48" s="1"/>
  <c r="Q96" i="48"/>
  <c r="U95" i="48"/>
  <c r="W94" i="48"/>
  <c r="S95" i="48"/>
  <c r="W94" i="47"/>
  <c r="S95" i="47"/>
  <c r="R93" i="47"/>
  <c r="V92" i="47"/>
  <c r="B92" i="47" s="1"/>
  <c r="Q93" i="47"/>
  <c r="U92" i="47"/>
  <c r="S96" i="48" l="1"/>
  <c r="W95" i="48"/>
  <c r="U96" i="48"/>
  <c r="Q97" i="48"/>
  <c r="R95" i="48"/>
  <c r="V94" i="48"/>
  <c r="B94" i="48" s="1"/>
  <c r="Q94" i="47"/>
  <c r="U93" i="47"/>
  <c r="R94" i="47"/>
  <c r="V93" i="47"/>
  <c r="B93" i="47" s="1"/>
  <c r="S96" i="47"/>
  <c r="W95" i="47"/>
  <c r="Q98" i="48" l="1"/>
  <c r="U97" i="48"/>
  <c r="R96" i="48"/>
  <c r="V95" i="48"/>
  <c r="B95" i="48" s="1"/>
  <c r="W96" i="48"/>
  <c r="S97" i="48"/>
  <c r="S97" i="47"/>
  <c r="W96" i="47"/>
  <c r="V94" i="47"/>
  <c r="B94" i="47" s="1"/>
  <c r="R95" i="47"/>
  <c r="U94" i="47"/>
  <c r="Q95" i="47"/>
  <c r="S98" i="48" l="1"/>
  <c r="W97" i="48"/>
  <c r="R97" i="48"/>
  <c r="V96" i="48"/>
  <c r="B96" i="48" s="1"/>
  <c r="U98" i="48"/>
  <c r="Q99" i="48"/>
  <c r="Q96" i="47"/>
  <c r="U95" i="47"/>
  <c r="R96" i="47"/>
  <c r="V95" i="47"/>
  <c r="B95" i="47" s="1"/>
  <c r="W97" i="47"/>
  <c r="S98" i="47"/>
  <c r="Q100" i="48" l="1"/>
  <c r="U99" i="48"/>
  <c r="R98" i="48"/>
  <c r="V97" i="48"/>
  <c r="B97" i="48" s="1"/>
  <c r="W98" i="48"/>
  <c r="S99" i="48"/>
  <c r="S99" i="47"/>
  <c r="W98" i="47"/>
  <c r="R97" i="47"/>
  <c r="V96" i="47"/>
  <c r="B96" i="47" s="1"/>
  <c r="Q97" i="47"/>
  <c r="U96" i="47"/>
  <c r="R99" i="48" l="1"/>
  <c r="V98" i="48"/>
  <c r="B98" i="48" s="1"/>
  <c r="S100" i="48"/>
  <c r="W99" i="48"/>
  <c r="U100" i="48"/>
  <c r="Q101" i="48"/>
  <c r="Q98" i="47"/>
  <c r="U97" i="47"/>
  <c r="V97" i="47"/>
  <c r="B97" i="47" s="1"/>
  <c r="R98" i="47"/>
  <c r="S100" i="47"/>
  <c r="W99" i="47"/>
  <c r="Q102" i="48" l="1"/>
  <c r="U101" i="48"/>
  <c r="W100" i="48"/>
  <c r="S101" i="48"/>
  <c r="R100" i="48"/>
  <c r="V99" i="48"/>
  <c r="B99" i="48" s="1"/>
  <c r="W100" i="47"/>
  <c r="S101" i="47"/>
  <c r="R99" i="47"/>
  <c r="V98" i="47"/>
  <c r="B98" i="47" s="1"/>
  <c r="Q99" i="47"/>
  <c r="U98" i="47"/>
  <c r="S102" i="48" l="1"/>
  <c r="W101" i="48"/>
  <c r="R101" i="48"/>
  <c r="V100" i="48"/>
  <c r="B100" i="48" s="1"/>
  <c r="U102" i="48"/>
  <c r="Q103" i="48"/>
  <c r="U99" i="47"/>
  <c r="Q100" i="47"/>
  <c r="V99" i="47"/>
  <c r="B99" i="47" s="1"/>
  <c r="R100" i="47"/>
  <c r="S102" i="47"/>
  <c r="W101" i="47"/>
  <c r="Q104" i="48" l="1"/>
  <c r="U103" i="48"/>
  <c r="R102" i="48"/>
  <c r="V101" i="48"/>
  <c r="B101" i="48" s="1"/>
  <c r="W102" i="48"/>
  <c r="S103" i="48"/>
  <c r="S103" i="47"/>
  <c r="W102" i="47"/>
  <c r="R101" i="47"/>
  <c r="V100" i="47"/>
  <c r="B100" i="47" s="1"/>
  <c r="Q101" i="47"/>
  <c r="U100" i="47"/>
  <c r="S104" i="48" l="1"/>
  <c r="W103" i="48"/>
  <c r="R103" i="48"/>
  <c r="V102" i="48"/>
  <c r="B102" i="48" s="1"/>
  <c r="U104" i="48"/>
  <c r="Q105" i="48"/>
  <c r="Q102" i="47"/>
  <c r="U101" i="47"/>
  <c r="R102" i="47"/>
  <c r="V101" i="47"/>
  <c r="B101" i="47" s="1"/>
  <c r="S104" i="47"/>
  <c r="W103" i="47"/>
  <c r="Q106" i="48" l="1"/>
  <c r="U105" i="48"/>
  <c r="R104" i="48"/>
  <c r="V103" i="48"/>
  <c r="B103" i="48" s="1"/>
  <c r="W104" i="48"/>
  <c r="S105" i="48"/>
  <c r="S105" i="47"/>
  <c r="W104" i="47"/>
  <c r="V102" i="47"/>
  <c r="B102" i="47" s="1"/>
  <c r="R103" i="47"/>
  <c r="U102" i="47"/>
  <c r="Q103" i="47"/>
  <c r="S106" i="48" l="1"/>
  <c r="W105" i="48"/>
  <c r="R105" i="48"/>
  <c r="V104" i="48"/>
  <c r="B104" i="48" s="1"/>
  <c r="U106" i="48"/>
  <c r="Q107" i="48"/>
  <c r="Q104" i="47"/>
  <c r="U103" i="47"/>
  <c r="R104" i="47"/>
  <c r="V103" i="47"/>
  <c r="B103" i="47" s="1"/>
  <c r="W105" i="47"/>
  <c r="S106" i="47"/>
  <c r="Q108" i="48" l="1"/>
  <c r="U107" i="48"/>
  <c r="R106" i="48"/>
  <c r="V105" i="48"/>
  <c r="B105" i="48" s="1"/>
  <c r="W106" i="48"/>
  <c r="S107" i="48"/>
  <c r="S107" i="47"/>
  <c r="W106" i="47"/>
  <c r="R105" i="47"/>
  <c r="V104" i="47"/>
  <c r="B104" i="47" s="1"/>
  <c r="Q105" i="47"/>
  <c r="U104" i="47"/>
  <c r="R107" i="48" l="1"/>
  <c r="V106" i="48"/>
  <c r="B106" i="48" s="1"/>
  <c r="S108" i="48"/>
  <c r="W107" i="48"/>
  <c r="U108" i="48"/>
  <c r="Q109" i="48"/>
  <c r="Q106" i="47"/>
  <c r="U105" i="47"/>
  <c r="V105" i="47"/>
  <c r="B105" i="47" s="1"/>
  <c r="R106" i="47"/>
  <c r="S108" i="47"/>
  <c r="W107" i="47"/>
  <c r="Q110" i="48" l="1"/>
  <c r="U109" i="48"/>
  <c r="W108" i="48"/>
  <c r="S109" i="48"/>
  <c r="R108" i="48"/>
  <c r="V107" i="48"/>
  <c r="B107" i="48" s="1"/>
  <c r="W108" i="47"/>
  <c r="S109" i="47"/>
  <c r="R107" i="47"/>
  <c r="V106" i="47"/>
  <c r="B106" i="47" s="1"/>
  <c r="Q107" i="47"/>
  <c r="U106" i="47"/>
  <c r="R109" i="48" l="1"/>
  <c r="V108" i="48"/>
  <c r="B108" i="48" s="1"/>
  <c r="S110" i="48"/>
  <c r="W109" i="48"/>
  <c r="U110" i="48"/>
  <c r="Q111" i="48"/>
  <c r="U107" i="47"/>
  <c r="Q108" i="47"/>
  <c r="R108" i="47"/>
  <c r="V107" i="47"/>
  <c r="B107" i="47" s="1"/>
  <c r="S110" i="47"/>
  <c r="W109" i="47"/>
  <c r="W110" i="48" l="1"/>
  <c r="S111" i="48"/>
  <c r="Q112" i="48"/>
  <c r="U111" i="48"/>
  <c r="R110" i="48"/>
  <c r="V109" i="48"/>
  <c r="B109" i="48" s="1"/>
  <c r="S111" i="47"/>
  <c r="W110" i="47"/>
  <c r="R109" i="47"/>
  <c r="V108" i="47"/>
  <c r="B108" i="47" s="1"/>
  <c r="Q109" i="47"/>
  <c r="U108" i="47"/>
  <c r="R111" i="48" l="1"/>
  <c r="V110" i="48"/>
  <c r="B110" i="48" s="1"/>
  <c r="U112" i="48"/>
  <c r="Q113" i="48"/>
  <c r="S112" i="48"/>
  <c r="W111" i="48"/>
  <c r="Q110" i="47"/>
  <c r="U109" i="47"/>
  <c r="R110" i="47"/>
  <c r="V109" i="47"/>
  <c r="B109" i="47" s="1"/>
  <c r="S112" i="47"/>
  <c r="W111" i="47"/>
  <c r="W112" i="48" l="1"/>
  <c r="S113" i="48"/>
  <c r="Q114" i="48"/>
  <c r="U113" i="48"/>
  <c r="R112" i="48"/>
  <c r="V111" i="48"/>
  <c r="B111" i="48" s="1"/>
  <c r="S113" i="47"/>
  <c r="W112" i="47"/>
  <c r="V110" i="47"/>
  <c r="B110" i="47" s="1"/>
  <c r="R111" i="47"/>
  <c r="U110" i="47"/>
  <c r="Q111" i="47"/>
  <c r="U114" i="48" l="1"/>
  <c r="Q115" i="48"/>
  <c r="S114" i="48"/>
  <c r="W113" i="48"/>
  <c r="R113" i="48"/>
  <c r="V112" i="48"/>
  <c r="B112" i="48" s="1"/>
  <c r="Q112" i="47"/>
  <c r="U111" i="47"/>
  <c r="R112" i="47"/>
  <c r="V111" i="47"/>
  <c r="B111" i="47" s="1"/>
  <c r="W113" i="47"/>
  <c r="S114" i="47"/>
  <c r="R114" i="48" l="1"/>
  <c r="V113" i="48"/>
  <c r="B113" i="48" s="1"/>
  <c r="W114" i="48"/>
  <c r="S115" i="48"/>
  <c r="Q116" i="48"/>
  <c r="U115" i="48"/>
  <c r="S115" i="47"/>
  <c r="W114" i="47"/>
  <c r="R113" i="47"/>
  <c r="V112" i="47"/>
  <c r="B112" i="47" s="1"/>
  <c r="Q113" i="47"/>
  <c r="U112" i="47"/>
  <c r="S116" i="48" l="1"/>
  <c r="W115" i="48"/>
  <c r="U116" i="48"/>
  <c r="Q117" i="48"/>
  <c r="R115" i="48"/>
  <c r="V114" i="48"/>
  <c r="B114" i="48" s="1"/>
  <c r="Q114" i="47"/>
  <c r="U113" i="47"/>
  <c r="V113" i="47"/>
  <c r="B113" i="47" s="1"/>
  <c r="R114" i="47"/>
  <c r="S116" i="47"/>
  <c r="W115" i="47"/>
  <c r="R116" i="48" l="1"/>
  <c r="V115" i="48"/>
  <c r="B115" i="48" s="1"/>
  <c r="Q118" i="48"/>
  <c r="U117" i="48"/>
  <c r="W116" i="48"/>
  <c r="S117" i="48"/>
  <c r="W116" i="47"/>
  <c r="S117" i="47"/>
  <c r="R115" i="47"/>
  <c r="V114" i="47"/>
  <c r="B114" i="47" s="1"/>
  <c r="Q115" i="47"/>
  <c r="U114" i="47"/>
  <c r="S118" i="48" l="1"/>
  <c r="W117" i="48"/>
  <c r="U118" i="48"/>
  <c r="Q119" i="48"/>
  <c r="R117" i="48"/>
  <c r="V116" i="48"/>
  <c r="B116" i="48" s="1"/>
  <c r="U115" i="47"/>
  <c r="Q116" i="47"/>
  <c r="R116" i="47"/>
  <c r="V115" i="47"/>
  <c r="B115" i="47" s="1"/>
  <c r="S118" i="47"/>
  <c r="W117" i="47"/>
  <c r="Q120" i="48" l="1"/>
  <c r="U119" i="48"/>
  <c r="R118" i="48"/>
  <c r="V117" i="48"/>
  <c r="B117" i="48" s="1"/>
  <c r="W118" i="48"/>
  <c r="S119" i="48"/>
  <c r="R117" i="47"/>
  <c r="V116" i="47"/>
  <c r="B116" i="47" s="1"/>
  <c r="W118" i="47"/>
  <c r="S119" i="47"/>
  <c r="Q117" i="47"/>
  <c r="U116" i="47"/>
  <c r="S120" i="48" l="1"/>
  <c r="W119" i="48"/>
  <c r="R119" i="48"/>
  <c r="V118" i="48"/>
  <c r="B118" i="48" s="1"/>
  <c r="U120" i="48"/>
  <c r="Q121" i="48"/>
  <c r="S120" i="47"/>
  <c r="W119" i="47"/>
  <c r="Q118" i="47"/>
  <c r="U117" i="47"/>
  <c r="R118" i="47"/>
  <c r="V117" i="47"/>
  <c r="B117" i="47" s="1"/>
  <c r="Q122" i="48" l="1"/>
  <c r="U121" i="48"/>
  <c r="R120" i="48"/>
  <c r="V119" i="48"/>
  <c r="B119" i="48" s="1"/>
  <c r="W120" i="48"/>
  <c r="S121" i="48"/>
  <c r="V118" i="47"/>
  <c r="B118" i="47" s="1"/>
  <c r="R119" i="47"/>
  <c r="U118" i="47"/>
  <c r="Q119" i="47"/>
  <c r="S121" i="47"/>
  <c r="W120" i="47"/>
  <c r="S122" i="48" l="1"/>
  <c r="W121" i="48"/>
  <c r="R121" i="48"/>
  <c r="V120" i="48"/>
  <c r="B120" i="48" s="1"/>
  <c r="U122" i="48"/>
  <c r="Q123" i="48"/>
  <c r="Q120" i="47"/>
  <c r="U119" i="47"/>
  <c r="W121" i="47"/>
  <c r="S122" i="47"/>
  <c r="R120" i="47"/>
  <c r="V119" i="47"/>
  <c r="B119" i="47" s="1"/>
  <c r="Q124" i="48" l="1"/>
  <c r="U123" i="48"/>
  <c r="R122" i="48"/>
  <c r="V121" i="48"/>
  <c r="B121" i="48" s="1"/>
  <c r="W122" i="48"/>
  <c r="S123" i="48"/>
  <c r="R121" i="47"/>
  <c r="V120" i="47"/>
  <c r="B120" i="47" s="1"/>
  <c r="S123" i="47"/>
  <c r="W122" i="47"/>
  <c r="Q121" i="47"/>
  <c r="U120" i="47"/>
  <c r="W123" i="48" l="1"/>
  <c r="S124" i="48"/>
  <c r="R123" i="48"/>
  <c r="V122" i="48"/>
  <c r="B122" i="48" s="1"/>
  <c r="U124" i="48"/>
  <c r="Q125" i="48"/>
  <c r="S124" i="47"/>
  <c r="W123" i="47"/>
  <c r="Q122" i="47"/>
  <c r="U121" i="47"/>
  <c r="V121" i="47"/>
  <c r="B121" i="47" s="1"/>
  <c r="R122" i="47"/>
  <c r="U125" i="48" l="1"/>
  <c r="Q126" i="48"/>
  <c r="S125" i="48"/>
  <c r="W124" i="48"/>
  <c r="R124" i="48"/>
  <c r="V123" i="48"/>
  <c r="B123" i="48" s="1"/>
  <c r="R123" i="47"/>
  <c r="V122" i="47"/>
  <c r="B122" i="47" s="1"/>
  <c r="Q123" i="47"/>
  <c r="U122" i="47"/>
  <c r="W124" i="47"/>
  <c r="S125" i="47"/>
  <c r="V124" i="48" l="1"/>
  <c r="B124" i="48" s="1"/>
  <c r="R125" i="48"/>
  <c r="W125" i="48"/>
  <c r="S126" i="48"/>
  <c r="U126" i="48"/>
  <c r="Q127" i="48"/>
  <c r="U123" i="47"/>
  <c r="Q124" i="47"/>
  <c r="S126" i="47"/>
  <c r="W125" i="47"/>
  <c r="V123" i="47"/>
  <c r="B123" i="47" s="1"/>
  <c r="R124" i="47"/>
  <c r="S127" i="48" l="1"/>
  <c r="W126" i="48"/>
  <c r="U127" i="48"/>
  <c r="Q128" i="48"/>
  <c r="R126" i="48"/>
  <c r="V125" i="48"/>
  <c r="B125" i="48" s="1"/>
  <c r="R125" i="47"/>
  <c r="V124" i="47"/>
  <c r="B124" i="47" s="1"/>
  <c r="Q125" i="47"/>
  <c r="U124" i="47"/>
  <c r="S127" i="47"/>
  <c r="W126" i="47"/>
  <c r="V126" i="48" l="1"/>
  <c r="B126" i="48" s="1"/>
  <c r="R127" i="48"/>
  <c r="U128" i="48"/>
  <c r="Q129" i="48"/>
  <c r="W127" i="48"/>
  <c r="S128" i="48"/>
  <c r="S128" i="47"/>
  <c r="W127" i="47"/>
  <c r="Q126" i="47"/>
  <c r="U125" i="47"/>
  <c r="R126" i="47"/>
  <c r="V125" i="47"/>
  <c r="B125" i="47" s="1"/>
  <c r="S129" i="48" l="1"/>
  <c r="W128" i="48"/>
  <c r="U129" i="48"/>
  <c r="Q130" i="48"/>
  <c r="R128" i="48"/>
  <c r="V127" i="48"/>
  <c r="B127" i="48" s="1"/>
  <c r="V126" i="47"/>
  <c r="B126" i="47" s="1"/>
  <c r="R127" i="47"/>
  <c r="U126" i="47"/>
  <c r="Q127" i="47"/>
  <c r="S129" i="47"/>
  <c r="W128" i="47"/>
  <c r="V128" i="48" l="1"/>
  <c r="B128" i="48" s="1"/>
  <c r="R129" i="48"/>
  <c r="U130" i="48"/>
  <c r="Q131" i="48"/>
  <c r="W129" i="48"/>
  <c r="S130" i="48"/>
  <c r="Q128" i="47"/>
  <c r="U127" i="47"/>
  <c r="W129" i="47"/>
  <c r="S130" i="47"/>
  <c r="R128" i="47"/>
  <c r="V127" i="47"/>
  <c r="B127" i="47" s="1"/>
  <c r="U131" i="48" l="1"/>
  <c r="Q132" i="48"/>
  <c r="S131" i="48"/>
  <c r="W130" i="48"/>
  <c r="R130" i="48"/>
  <c r="V129" i="48"/>
  <c r="B129" i="48" s="1"/>
  <c r="W130" i="47"/>
  <c r="S131" i="47"/>
  <c r="R129" i="47"/>
  <c r="V128" i="47"/>
  <c r="B128" i="47" s="1"/>
  <c r="Q129" i="47"/>
  <c r="U128" i="47"/>
  <c r="V130" i="48" l="1"/>
  <c r="B130" i="48" s="1"/>
  <c r="R131" i="48"/>
  <c r="W131" i="48"/>
  <c r="S132" i="48"/>
  <c r="U132" i="48"/>
  <c r="Q133" i="48"/>
  <c r="W131" i="47"/>
  <c r="S132" i="47"/>
  <c r="Q130" i="47"/>
  <c r="U129" i="47"/>
  <c r="R130" i="47"/>
  <c r="V129" i="47"/>
  <c r="B129" i="47" s="1"/>
  <c r="Q134" i="48" l="1"/>
  <c r="U133" i="48"/>
  <c r="S133" i="48"/>
  <c r="W132" i="48"/>
  <c r="R132" i="48"/>
  <c r="V131" i="48"/>
  <c r="B131" i="48" s="1"/>
  <c r="R131" i="47"/>
  <c r="V130" i="47"/>
  <c r="B130" i="47" s="1"/>
  <c r="Q131" i="47"/>
  <c r="U130" i="47"/>
  <c r="W132" i="47"/>
  <c r="S133" i="47"/>
  <c r="V132" i="48" l="1"/>
  <c r="B132" i="48" s="1"/>
  <c r="R133" i="48"/>
  <c r="W133" i="48"/>
  <c r="S134" i="48"/>
  <c r="Q135" i="48"/>
  <c r="U134" i="48"/>
  <c r="U131" i="47"/>
  <c r="Q132" i="47"/>
  <c r="S134" i="47"/>
  <c r="W133" i="47"/>
  <c r="R132" i="47"/>
  <c r="V131" i="47"/>
  <c r="B131" i="47" s="1"/>
  <c r="S135" i="48" l="1"/>
  <c r="W134" i="48"/>
  <c r="R134" i="48"/>
  <c r="V133" i="48"/>
  <c r="B133" i="48" s="1"/>
  <c r="Q136" i="48"/>
  <c r="U135" i="48"/>
  <c r="S135" i="47"/>
  <c r="W134" i="47"/>
  <c r="R133" i="47"/>
  <c r="V132" i="47"/>
  <c r="B132" i="47" s="1"/>
  <c r="U132" i="47"/>
  <c r="Q133" i="47"/>
  <c r="Q137" i="48" l="1"/>
  <c r="U136" i="48"/>
  <c r="V134" i="48"/>
  <c r="B134" i="48" s="1"/>
  <c r="R135" i="48"/>
  <c r="W135" i="48"/>
  <c r="S136" i="48"/>
  <c r="Q134" i="47"/>
  <c r="U133" i="47"/>
  <c r="R134" i="47"/>
  <c r="V133" i="47"/>
  <c r="B133" i="47" s="1"/>
  <c r="S136" i="47"/>
  <c r="W135" i="47"/>
  <c r="S137" i="48" l="1"/>
  <c r="W136" i="48"/>
  <c r="R136" i="48"/>
  <c r="V135" i="48"/>
  <c r="B135" i="48" s="1"/>
  <c r="Q138" i="48"/>
  <c r="U137" i="48"/>
  <c r="R135" i="47"/>
  <c r="V134" i="47"/>
  <c r="B134" i="47" s="1"/>
  <c r="S137" i="47"/>
  <c r="W136" i="47"/>
  <c r="Q135" i="47"/>
  <c r="U134" i="47"/>
  <c r="Q139" i="48" l="1"/>
  <c r="U138" i="48"/>
  <c r="V136" i="48"/>
  <c r="B136" i="48" s="1"/>
  <c r="R137" i="48"/>
  <c r="S138" i="48"/>
  <c r="W137" i="48"/>
  <c r="U135" i="47"/>
  <c r="Q136" i="47"/>
  <c r="S138" i="47"/>
  <c r="W137" i="47"/>
  <c r="V135" i="47"/>
  <c r="B135" i="47" s="1"/>
  <c r="R136" i="47"/>
  <c r="S139" i="48" l="1"/>
  <c r="W138" i="48"/>
  <c r="R138" i="48"/>
  <c r="V137" i="48"/>
  <c r="B137" i="48" s="1"/>
  <c r="Q140" i="48"/>
  <c r="U139" i="48"/>
  <c r="W138" i="47"/>
  <c r="S139" i="47"/>
  <c r="R137" i="47"/>
  <c r="V136" i="47"/>
  <c r="B136" i="47" s="1"/>
  <c r="Q137" i="47"/>
  <c r="U136" i="47"/>
  <c r="Q141" i="48" l="1"/>
  <c r="U140" i="48"/>
  <c r="V138" i="48"/>
  <c r="B138" i="48" s="1"/>
  <c r="R139" i="48"/>
  <c r="S140" i="48"/>
  <c r="W139" i="48"/>
  <c r="Q138" i="47"/>
  <c r="U137" i="47"/>
  <c r="R138" i="47"/>
  <c r="V137" i="47"/>
  <c r="B137" i="47" s="1"/>
  <c r="S140" i="47"/>
  <c r="W139" i="47"/>
  <c r="S141" i="48" l="1"/>
  <c r="W140" i="48"/>
  <c r="R140" i="48"/>
  <c r="V139" i="48"/>
  <c r="B139" i="48" s="1"/>
  <c r="Q142" i="48"/>
  <c r="U141" i="48"/>
  <c r="V138" i="47"/>
  <c r="B138" i="47" s="1"/>
  <c r="R139" i="47"/>
  <c r="S141" i="47"/>
  <c r="W140" i="47"/>
  <c r="Q139" i="47"/>
  <c r="U138" i="47"/>
  <c r="Q143" i="48" l="1"/>
  <c r="U142" i="48"/>
  <c r="V140" i="48"/>
  <c r="B140" i="48" s="1"/>
  <c r="R141" i="48"/>
  <c r="S142" i="48"/>
  <c r="W141" i="48"/>
  <c r="Q140" i="47"/>
  <c r="U139" i="47"/>
  <c r="W141" i="47"/>
  <c r="S142" i="47"/>
  <c r="R140" i="47"/>
  <c r="V139" i="47"/>
  <c r="B139" i="47" s="1"/>
  <c r="S143" i="48" l="1"/>
  <c r="W142" i="48"/>
  <c r="R142" i="48"/>
  <c r="V141" i="48"/>
  <c r="B141" i="48" s="1"/>
  <c r="Q144" i="48"/>
  <c r="U143" i="48"/>
  <c r="S143" i="47"/>
  <c r="W142" i="47"/>
  <c r="R141" i="47"/>
  <c r="V140" i="47"/>
  <c r="B140" i="47" s="1"/>
  <c r="U140" i="47"/>
  <c r="Q141" i="47"/>
  <c r="V142" i="48" l="1"/>
  <c r="B142" i="48" s="1"/>
  <c r="R143" i="48"/>
  <c r="Q145" i="48"/>
  <c r="U144" i="48"/>
  <c r="S144" i="48"/>
  <c r="W143" i="48"/>
  <c r="R142" i="47"/>
  <c r="V141" i="47"/>
  <c r="B141" i="47" s="1"/>
  <c r="Q142" i="47"/>
  <c r="U141" i="47"/>
  <c r="W143" i="47"/>
  <c r="S144" i="47"/>
  <c r="Q146" i="48" l="1"/>
  <c r="U145" i="48"/>
  <c r="S145" i="48"/>
  <c r="W144" i="48"/>
  <c r="R144" i="48"/>
  <c r="V143" i="48"/>
  <c r="B143" i="48" s="1"/>
  <c r="S145" i="47"/>
  <c r="W144" i="47"/>
  <c r="Q143" i="47"/>
  <c r="U142" i="47"/>
  <c r="R143" i="47"/>
  <c r="V142" i="47"/>
  <c r="B142" i="47" s="1"/>
  <c r="V144" i="48" l="1"/>
  <c r="B144" i="48" s="1"/>
  <c r="R145" i="48"/>
  <c r="S146" i="48"/>
  <c r="W145" i="48"/>
  <c r="Q147" i="48"/>
  <c r="U146" i="48"/>
  <c r="U143" i="47"/>
  <c r="Q144" i="47"/>
  <c r="V143" i="47"/>
  <c r="B143" i="47" s="1"/>
  <c r="R144" i="47"/>
  <c r="S146" i="47"/>
  <c r="W145" i="47"/>
  <c r="S147" i="48" l="1"/>
  <c r="W146" i="48"/>
  <c r="U147" i="48"/>
  <c r="Q148" i="48"/>
  <c r="R146" i="48"/>
  <c r="V145" i="48"/>
  <c r="B145" i="48" s="1"/>
  <c r="W146" i="47"/>
  <c r="S147" i="47"/>
  <c r="R145" i="47"/>
  <c r="V144" i="47"/>
  <c r="B144" i="47" s="1"/>
  <c r="Q145" i="47"/>
  <c r="U144" i="47"/>
  <c r="Q149" i="48" l="1"/>
  <c r="U148" i="48"/>
  <c r="R147" i="48"/>
  <c r="V146" i="48"/>
  <c r="B146" i="48" s="1"/>
  <c r="W147" i="48"/>
  <c r="S148" i="48"/>
  <c r="Q146" i="47"/>
  <c r="U145" i="47"/>
  <c r="R146" i="47"/>
  <c r="V145" i="47"/>
  <c r="B145" i="47" s="1"/>
  <c r="S148" i="47"/>
  <c r="W147" i="47"/>
  <c r="W148" i="48" l="1"/>
  <c r="S149" i="48"/>
  <c r="R148" i="48"/>
  <c r="V147" i="48"/>
  <c r="B147" i="48" s="1"/>
  <c r="U149" i="48"/>
  <c r="Q150" i="48"/>
  <c r="V146" i="47"/>
  <c r="B146" i="47" s="1"/>
  <c r="R147" i="47"/>
  <c r="S149" i="47"/>
  <c r="W148" i="47"/>
  <c r="Q147" i="47"/>
  <c r="U146" i="47"/>
  <c r="Q151" i="48" l="1"/>
  <c r="U150" i="48"/>
  <c r="V148" i="48"/>
  <c r="B148" i="48" s="1"/>
  <c r="R149" i="48"/>
  <c r="W149" i="48"/>
  <c r="S150" i="48"/>
  <c r="W149" i="47"/>
  <c r="S150" i="47"/>
  <c r="R148" i="47"/>
  <c r="V147" i="47"/>
  <c r="B147" i="47" s="1"/>
  <c r="Q148" i="47"/>
  <c r="U147" i="47"/>
  <c r="W150" i="48" l="1"/>
  <c r="S151" i="48"/>
  <c r="V149" i="48"/>
  <c r="B149" i="48" s="1"/>
  <c r="R150" i="48"/>
  <c r="U151" i="48"/>
  <c r="Q152" i="48"/>
  <c r="U148" i="47"/>
  <c r="Q149" i="47"/>
  <c r="R149" i="47"/>
  <c r="V148" i="47"/>
  <c r="B148" i="47" s="1"/>
  <c r="S151" i="47"/>
  <c r="W150" i="47"/>
  <c r="Q153" i="48" l="1"/>
  <c r="U152" i="48"/>
  <c r="V150" i="48"/>
  <c r="B150" i="48" s="1"/>
  <c r="R151" i="48"/>
  <c r="W151" i="48"/>
  <c r="S152" i="48"/>
  <c r="S152" i="47"/>
  <c r="W151" i="47"/>
  <c r="R150" i="47"/>
  <c r="V149" i="47"/>
  <c r="B149" i="47" s="1"/>
  <c r="Q150" i="47"/>
  <c r="U149" i="47"/>
  <c r="R152" i="48" l="1"/>
  <c r="V151" i="48"/>
  <c r="B151" i="48" s="1"/>
  <c r="S153" i="48"/>
  <c r="W152" i="48"/>
  <c r="Q154" i="48"/>
  <c r="U153" i="48"/>
  <c r="Q151" i="47"/>
  <c r="U150" i="47"/>
  <c r="R151" i="47"/>
  <c r="V150" i="47"/>
  <c r="B150" i="47" s="1"/>
  <c r="S153" i="47"/>
  <c r="W152" i="47"/>
  <c r="W153" i="48" l="1"/>
  <c r="S154" i="48"/>
  <c r="Q155" i="48"/>
  <c r="U154" i="48"/>
  <c r="V152" i="48"/>
  <c r="B152" i="48" s="1"/>
  <c r="R153" i="48"/>
  <c r="S154" i="47"/>
  <c r="W153" i="47"/>
  <c r="V151" i="47"/>
  <c r="B151" i="47" s="1"/>
  <c r="R152" i="47"/>
  <c r="U151" i="47"/>
  <c r="Q152" i="47"/>
  <c r="W154" i="48" l="1"/>
  <c r="S155" i="48"/>
  <c r="V153" i="48"/>
  <c r="B153" i="48" s="1"/>
  <c r="R154" i="48"/>
  <c r="U155" i="48"/>
  <c r="Q156" i="48"/>
  <c r="Q153" i="47"/>
  <c r="U152" i="47"/>
  <c r="R153" i="47"/>
  <c r="V152" i="47"/>
  <c r="B152" i="47" s="1"/>
  <c r="W154" i="47"/>
  <c r="S155" i="47"/>
  <c r="V154" i="48" l="1"/>
  <c r="B154" i="48" s="1"/>
  <c r="R155" i="48"/>
  <c r="Q157" i="48"/>
  <c r="U156" i="48"/>
  <c r="W155" i="48"/>
  <c r="S156" i="48"/>
  <c r="S156" i="47"/>
  <c r="W155" i="47"/>
  <c r="R154" i="47"/>
  <c r="V153" i="47"/>
  <c r="B153" i="47" s="1"/>
  <c r="Q154" i="47"/>
  <c r="U153" i="47"/>
  <c r="Q158" i="48" l="1"/>
  <c r="U157" i="48"/>
  <c r="S157" i="48"/>
  <c r="W156" i="48"/>
  <c r="V155" i="48"/>
  <c r="B155" i="48" s="1"/>
  <c r="R156" i="48"/>
  <c r="Q155" i="47"/>
  <c r="U154" i="47"/>
  <c r="V154" i="47"/>
  <c r="B154" i="47" s="1"/>
  <c r="R155" i="47"/>
  <c r="W156" i="47"/>
  <c r="S157" i="47"/>
  <c r="V156" i="48" l="1"/>
  <c r="B156" i="48" s="1"/>
  <c r="R157" i="48"/>
  <c r="S158" i="48"/>
  <c r="W157" i="48"/>
  <c r="Q159" i="48"/>
  <c r="U158" i="48"/>
  <c r="S158" i="47"/>
  <c r="W157" i="47"/>
  <c r="R156" i="47"/>
  <c r="V155" i="47"/>
  <c r="B155" i="47" s="1"/>
  <c r="Q156" i="47"/>
  <c r="U155" i="47"/>
  <c r="S159" i="48" l="1"/>
  <c r="W158" i="48"/>
  <c r="R158" i="48"/>
  <c r="V157" i="48"/>
  <c r="B157" i="48" s="1"/>
  <c r="Q160" i="48"/>
  <c r="U159" i="48"/>
  <c r="U156" i="47"/>
  <c r="Q157" i="47"/>
  <c r="V156" i="47"/>
  <c r="B156" i="47" s="1"/>
  <c r="R157" i="47"/>
  <c r="S159" i="47"/>
  <c r="W158" i="47"/>
  <c r="Q161" i="48" l="1"/>
  <c r="U160" i="48"/>
  <c r="V158" i="48"/>
  <c r="B158" i="48" s="1"/>
  <c r="R159" i="48"/>
  <c r="S160" i="48"/>
  <c r="W159" i="48"/>
  <c r="W159" i="47"/>
  <c r="S160" i="47"/>
  <c r="V157" i="47"/>
  <c r="B157" i="47" s="1"/>
  <c r="R158" i="47"/>
  <c r="U157" i="47"/>
  <c r="Q158" i="47"/>
  <c r="R160" i="48" l="1"/>
  <c r="V159" i="48"/>
  <c r="B159" i="48" s="1"/>
  <c r="S161" i="48"/>
  <c r="W160" i="48"/>
  <c r="Q162" i="48"/>
  <c r="U161" i="48"/>
  <c r="U158" i="47"/>
  <c r="Q159" i="47"/>
  <c r="R159" i="47"/>
  <c r="V158" i="47"/>
  <c r="B158" i="47" s="1"/>
  <c r="W160" i="47"/>
  <c r="S161" i="47"/>
  <c r="Q163" i="48" l="1"/>
  <c r="U162" i="48"/>
  <c r="S162" i="48"/>
  <c r="W161" i="48"/>
  <c r="V160" i="48"/>
  <c r="B160" i="48" s="1"/>
  <c r="R161" i="48"/>
  <c r="W161" i="47"/>
  <c r="S162" i="47"/>
  <c r="R160" i="47"/>
  <c r="V159" i="47"/>
  <c r="B159" i="47" s="1"/>
  <c r="Q160" i="47"/>
  <c r="U159" i="47"/>
  <c r="R162" i="48" l="1"/>
  <c r="V161" i="48"/>
  <c r="B161" i="48" s="1"/>
  <c r="S163" i="48"/>
  <c r="W162" i="48"/>
  <c r="Q164" i="48"/>
  <c r="U163" i="48"/>
  <c r="Q161" i="47"/>
  <c r="U160" i="47"/>
  <c r="R161" i="47"/>
  <c r="V160" i="47"/>
  <c r="B160" i="47" s="1"/>
  <c r="W162" i="47"/>
  <c r="S163" i="47"/>
  <c r="Q165" i="48" l="1"/>
  <c r="U164" i="48"/>
  <c r="S164" i="48"/>
  <c r="W163" i="48"/>
  <c r="V162" i="48"/>
  <c r="B162" i="48" s="1"/>
  <c r="R163" i="48"/>
  <c r="S164" i="47"/>
  <c r="W163" i="47"/>
  <c r="R162" i="47"/>
  <c r="V161" i="47"/>
  <c r="B161" i="47" s="1"/>
  <c r="U161" i="47"/>
  <c r="Q162" i="47"/>
  <c r="S165" i="48" l="1"/>
  <c r="W164" i="48"/>
  <c r="R164" i="48"/>
  <c r="V163" i="48"/>
  <c r="B163" i="48" s="1"/>
  <c r="Q166" i="48"/>
  <c r="U165" i="48"/>
  <c r="Q163" i="47"/>
  <c r="U162" i="47"/>
  <c r="R163" i="47"/>
  <c r="V162" i="47"/>
  <c r="B162" i="47" s="1"/>
  <c r="S165" i="47"/>
  <c r="W164" i="47"/>
  <c r="V164" i="48" l="1"/>
  <c r="B164" i="48" s="1"/>
  <c r="R165" i="48"/>
  <c r="Q167" i="48"/>
  <c r="U166" i="48"/>
  <c r="S166" i="48"/>
  <c r="W165" i="48"/>
  <c r="S166" i="47"/>
  <c r="W165" i="47"/>
  <c r="R164" i="47"/>
  <c r="V163" i="47"/>
  <c r="B163" i="47" s="1"/>
  <c r="U163" i="47"/>
  <c r="Q164" i="47"/>
  <c r="Q168" i="48" l="1"/>
  <c r="U167" i="48"/>
  <c r="R166" i="48"/>
  <c r="V165" i="48"/>
  <c r="B165" i="48" s="1"/>
  <c r="S167" i="48"/>
  <c r="W166" i="48"/>
  <c r="U164" i="47"/>
  <c r="Q165" i="47"/>
  <c r="V164" i="47"/>
  <c r="B164" i="47" s="1"/>
  <c r="R165" i="47"/>
  <c r="S167" i="47"/>
  <c r="W166" i="47"/>
  <c r="S168" i="48" l="1"/>
  <c r="W167" i="48"/>
  <c r="V166" i="48"/>
  <c r="B166" i="48" s="1"/>
  <c r="R167" i="48"/>
  <c r="Q169" i="48"/>
  <c r="U168" i="48"/>
  <c r="W167" i="47"/>
  <c r="S168" i="47"/>
  <c r="R166" i="47"/>
  <c r="V165" i="47"/>
  <c r="B165" i="47" s="1"/>
  <c r="Q166" i="47"/>
  <c r="U165" i="47"/>
  <c r="Q170" i="48" l="1"/>
  <c r="U169" i="48"/>
  <c r="R168" i="48"/>
  <c r="V167" i="48"/>
  <c r="B167" i="48" s="1"/>
  <c r="S169" i="48"/>
  <c r="W168" i="48"/>
  <c r="Q167" i="47"/>
  <c r="U166" i="47"/>
  <c r="V166" i="47"/>
  <c r="B166" i="47" s="1"/>
  <c r="R167" i="47"/>
  <c r="S169" i="47"/>
  <c r="W168" i="47"/>
  <c r="S170" i="48" l="1"/>
  <c r="W169" i="48"/>
  <c r="V168" i="48"/>
  <c r="B168" i="48" s="1"/>
  <c r="R169" i="48"/>
  <c r="Q171" i="48"/>
  <c r="U170" i="48"/>
  <c r="W169" i="47"/>
  <c r="S170" i="47"/>
  <c r="V167" i="47"/>
  <c r="B167" i="47" s="1"/>
  <c r="R168" i="47"/>
  <c r="Q168" i="47"/>
  <c r="U167" i="47"/>
  <c r="R170" i="48" l="1"/>
  <c r="V169" i="48"/>
  <c r="B169" i="48" s="1"/>
  <c r="Q172" i="48"/>
  <c r="U171" i="48"/>
  <c r="S171" i="48"/>
  <c r="W170" i="48"/>
  <c r="Q169" i="47"/>
  <c r="U168" i="47"/>
  <c r="R169" i="47"/>
  <c r="V168" i="47"/>
  <c r="B168" i="47" s="1"/>
  <c r="W170" i="47"/>
  <c r="S171" i="47"/>
  <c r="S172" i="48" l="1"/>
  <c r="W171" i="48"/>
  <c r="Q173" i="48"/>
  <c r="U172" i="48"/>
  <c r="V170" i="48"/>
  <c r="B170" i="48" s="1"/>
  <c r="R171" i="48"/>
  <c r="S172" i="47"/>
  <c r="W171" i="47"/>
  <c r="R170" i="47"/>
  <c r="V169" i="47"/>
  <c r="B169" i="47" s="1"/>
  <c r="U169" i="47"/>
  <c r="Q170" i="47"/>
  <c r="R172" i="48" l="1"/>
  <c r="V171" i="48"/>
  <c r="B171" i="48" s="1"/>
  <c r="Q174" i="48"/>
  <c r="U173" i="48"/>
  <c r="S173" i="48"/>
  <c r="W172" i="48"/>
  <c r="Q171" i="47"/>
  <c r="U170" i="47"/>
  <c r="R171" i="47"/>
  <c r="V170" i="47"/>
  <c r="B170" i="47" s="1"/>
  <c r="S173" i="47"/>
  <c r="W172" i="47"/>
  <c r="Q175" i="48" l="1"/>
  <c r="U174" i="48"/>
  <c r="S174" i="48"/>
  <c r="W173" i="48"/>
  <c r="V172" i="48"/>
  <c r="B172" i="48" s="1"/>
  <c r="R173" i="48"/>
  <c r="S174" i="47"/>
  <c r="W173" i="47"/>
  <c r="R172" i="47"/>
  <c r="V171" i="47"/>
  <c r="B171" i="47" s="1"/>
  <c r="U171" i="47"/>
  <c r="Q172" i="47"/>
  <c r="R174" i="48" l="1"/>
  <c r="V173" i="48"/>
  <c r="B173" i="48" s="1"/>
  <c r="S175" i="48"/>
  <c r="W174" i="48"/>
  <c r="Q176" i="48"/>
  <c r="U175" i="48"/>
  <c r="U172" i="47"/>
  <c r="Q173" i="47"/>
  <c r="V172" i="47"/>
  <c r="B172" i="47" s="1"/>
  <c r="R173" i="47"/>
  <c r="S175" i="47"/>
  <c r="W174" i="47"/>
  <c r="Q177" i="48" l="1"/>
  <c r="U176" i="48"/>
  <c r="S176" i="48"/>
  <c r="W175" i="48"/>
  <c r="V174" i="48"/>
  <c r="B174" i="48" s="1"/>
  <c r="R175" i="48"/>
  <c r="W175" i="47"/>
  <c r="S176" i="47"/>
  <c r="R174" i="47"/>
  <c r="V173" i="47"/>
  <c r="B173" i="47" s="1"/>
  <c r="Q174" i="47"/>
  <c r="U173" i="47"/>
  <c r="R176" i="48" l="1"/>
  <c r="V175" i="48"/>
  <c r="B175" i="48" s="1"/>
  <c r="S177" i="48"/>
  <c r="W176" i="48"/>
  <c r="Q178" i="48"/>
  <c r="U177" i="48"/>
  <c r="Q175" i="47"/>
  <c r="U174" i="47"/>
  <c r="R175" i="47"/>
  <c r="V174" i="47"/>
  <c r="B174" i="47" s="1"/>
  <c r="W176" i="47"/>
  <c r="S177" i="47"/>
  <c r="Q179" i="48" l="1"/>
  <c r="U178" i="48"/>
  <c r="S178" i="48"/>
  <c r="W177" i="48"/>
  <c r="V176" i="48"/>
  <c r="B176" i="48" s="1"/>
  <c r="R177" i="48"/>
  <c r="S178" i="47"/>
  <c r="W177" i="47"/>
  <c r="V175" i="47"/>
  <c r="B175" i="47" s="1"/>
  <c r="R176" i="47"/>
  <c r="Q176" i="47"/>
  <c r="U175" i="47"/>
  <c r="R178" i="48" l="1"/>
  <c r="V177" i="48"/>
  <c r="B177" i="48" s="1"/>
  <c r="S179" i="48"/>
  <c r="W178" i="48"/>
  <c r="Q180" i="48"/>
  <c r="U179" i="48"/>
  <c r="Q177" i="47"/>
  <c r="U176" i="47"/>
  <c r="V176" i="47"/>
  <c r="B176" i="47" s="1"/>
  <c r="R177" i="47"/>
  <c r="S179" i="47"/>
  <c r="W178" i="47"/>
  <c r="Q181" i="48" l="1"/>
  <c r="U180" i="48"/>
  <c r="S180" i="48"/>
  <c r="W179" i="48"/>
  <c r="V178" i="48"/>
  <c r="B178" i="48" s="1"/>
  <c r="R179" i="48"/>
  <c r="S180" i="47"/>
  <c r="W179" i="47"/>
  <c r="V177" i="47"/>
  <c r="B177" i="47" s="1"/>
  <c r="R178" i="47"/>
  <c r="U177" i="47"/>
  <c r="Q178" i="47"/>
  <c r="R180" i="48" l="1"/>
  <c r="V179" i="48"/>
  <c r="B179" i="48" s="1"/>
  <c r="S181" i="48"/>
  <c r="W180" i="48"/>
  <c r="Q182" i="48"/>
  <c r="U181" i="48"/>
  <c r="U178" i="47"/>
  <c r="Q179" i="47"/>
  <c r="V178" i="47"/>
  <c r="B178" i="47" s="1"/>
  <c r="R179" i="47"/>
  <c r="W180" i="47"/>
  <c r="S181" i="47"/>
  <c r="S182" i="48" l="1"/>
  <c r="W181" i="48"/>
  <c r="Q183" i="48"/>
  <c r="U182" i="48"/>
  <c r="V180" i="48"/>
  <c r="B180" i="48" s="1"/>
  <c r="R181" i="48"/>
  <c r="S182" i="47"/>
  <c r="W181" i="47"/>
  <c r="R180" i="47"/>
  <c r="V179" i="47"/>
  <c r="B179" i="47" s="1"/>
  <c r="U179" i="47"/>
  <c r="Q180" i="47"/>
  <c r="Q184" i="48" l="1"/>
  <c r="U183" i="48"/>
  <c r="R182" i="48"/>
  <c r="V181" i="48"/>
  <c r="B181" i="48" s="1"/>
  <c r="S183" i="48"/>
  <c r="W182" i="48"/>
  <c r="Q181" i="47"/>
  <c r="U180" i="47"/>
  <c r="R181" i="47"/>
  <c r="V180" i="47"/>
  <c r="B180" i="47" s="1"/>
  <c r="S183" i="47"/>
  <c r="W182" i="47"/>
  <c r="S184" i="48" l="1"/>
  <c r="W183" i="48"/>
  <c r="V182" i="48"/>
  <c r="B182" i="48" s="1"/>
  <c r="R183" i="48"/>
  <c r="Q185" i="48"/>
  <c r="U184" i="48"/>
  <c r="W183" i="47"/>
  <c r="S184" i="47"/>
  <c r="V181" i="47"/>
  <c r="B181" i="47" s="1"/>
  <c r="R182" i="47"/>
  <c r="U181" i="47"/>
  <c r="Q182" i="47"/>
  <c r="U185" i="48" l="1"/>
  <c r="Q186" i="48"/>
  <c r="R184" i="48"/>
  <c r="V183" i="48"/>
  <c r="B183" i="48" s="1"/>
  <c r="S185" i="48"/>
  <c r="W184" i="48"/>
  <c r="U182" i="47"/>
  <c r="Q183" i="47"/>
  <c r="V182" i="47"/>
  <c r="B182" i="47" s="1"/>
  <c r="R183" i="47"/>
  <c r="W184" i="47"/>
  <c r="S185" i="47"/>
  <c r="V184" i="48" l="1"/>
  <c r="B184" i="48" s="1"/>
  <c r="R185" i="48"/>
  <c r="W185" i="48"/>
  <c r="S186" i="48"/>
  <c r="Q187" i="48"/>
  <c r="U186" i="48"/>
  <c r="W185" i="47"/>
  <c r="S186" i="47"/>
  <c r="R184" i="47"/>
  <c r="V183" i="47"/>
  <c r="B183" i="47" s="1"/>
  <c r="U183" i="47"/>
  <c r="Q184" i="47"/>
  <c r="W186" i="48" l="1"/>
  <c r="S187" i="48"/>
  <c r="U187" i="48"/>
  <c r="Q188" i="48"/>
  <c r="R186" i="48"/>
  <c r="V185" i="48"/>
  <c r="B185" i="48" s="1"/>
  <c r="Q185" i="47"/>
  <c r="U184" i="47"/>
  <c r="R185" i="47"/>
  <c r="V184" i="47"/>
  <c r="B184" i="47" s="1"/>
  <c r="S187" i="47"/>
  <c r="W186" i="47"/>
  <c r="Q189" i="48" l="1"/>
  <c r="U188" i="48"/>
  <c r="W187" i="48"/>
  <c r="S188" i="48"/>
  <c r="V186" i="48"/>
  <c r="B186" i="48" s="1"/>
  <c r="R187" i="48"/>
  <c r="W187" i="47"/>
  <c r="S188" i="47"/>
  <c r="R186" i="47"/>
  <c r="V185" i="47"/>
  <c r="B185" i="47" s="1"/>
  <c r="U185" i="47"/>
  <c r="Q186" i="47"/>
  <c r="R188" i="48" l="1"/>
  <c r="V187" i="48"/>
  <c r="B187" i="48" s="1"/>
  <c r="S189" i="48"/>
  <c r="W188" i="48"/>
  <c r="Q190" i="48"/>
  <c r="U189" i="48"/>
  <c r="U186" i="47"/>
  <c r="Q187" i="47"/>
  <c r="R187" i="47"/>
  <c r="V186" i="47"/>
  <c r="B186" i="47" s="1"/>
  <c r="S189" i="47"/>
  <c r="W188" i="47"/>
  <c r="Q191" i="48" l="1"/>
  <c r="U190" i="48"/>
  <c r="W189" i="48"/>
  <c r="S190" i="48"/>
  <c r="V188" i="48"/>
  <c r="B188" i="48" s="1"/>
  <c r="R189" i="48"/>
  <c r="W189" i="47"/>
  <c r="S190" i="47"/>
  <c r="R188" i="47"/>
  <c r="V187" i="47"/>
  <c r="B187" i="47" s="1"/>
  <c r="Q188" i="47"/>
  <c r="U187" i="47"/>
  <c r="R190" i="48" l="1"/>
  <c r="V189" i="48"/>
  <c r="B189" i="48" s="1"/>
  <c r="S191" i="48"/>
  <c r="W190" i="48"/>
  <c r="U191" i="48"/>
  <c r="Q192" i="48"/>
  <c r="Q189" i="47"/>
  <c r="U188" i="47"/>
  <c r="R189" i="47"/>
  <c r="V188" i="47"/>
  <c r="B188" i="47" s="1"/>
  <c r="S191" i="47"/>
  <c r="W190" i="47"/>
  <c r="Q193" i="48" l="1"/>
  <c r="U192" i="48"/>
  <c r="W191" i="48"/>
  <c r="S192" i="48"/>
  <c r="V190" i="48"/>
  <c r="B190" i="48" s="1"/>
  <c r="R191" i="48"/>
  <c r="S192" i="47"/>
  <c r="W191" i="47"/>
  <c r="V189" i="47"/>
  <c r="B189" i="47" s="1"/>
  <c r="R190" i="47"/>
  <c r="U189" i="47"/>
  <c r="Q190" i="47"/>
  <c r="R192" i="48" l="1"/>
  <c r="V191" i="48"/>
  <c r="B191" i="48" s="1"/>
  <c r="S193" i="48"/>
  <c r="W192" i="48"/>
  <c r="U193" i="48"/>
  <c r="Q194" i="48"/>
  <c r="Q191" i="47"/>
  <c r="U190" i="47"/>
  <c r="R191" i="47"/>
  <c r="V190" i="47"/>
  <c r="B190" i="47" s="1"/>
  <c r="W192" i="47"/>
  <c r="S193" i="47"/>
  <c r="Q195" i="48" l="1"/>
  <c r="U194" i="48"/>
  <c r="W193" i="48"/>
  <c r="S194" i="48"/>
  <c r="V192" i="48"/>
  <c r="B192" i="48" s="1"/>
  <c r="R193" i="48"/>
  <c r="S194" i="47"/>
  <c r="W193" i="47"/>
  <c r="R192" i="47"/>
  <c r="V191" i="47"/>
  <c r="B191" i="47" s="1"/>
  <c r="Q192" i="47"/>
  <c r="U191" i="47"/>
  <c r="R194" i="48" l="1"/>
  <c r="V193" i="48"/>
  <c r="B193" i="48" s="1"/>
  <c r="S195" i="48"/>
  <c r="W194" i="48"/>
  <c r="U195" i="48"/>
  <c r="Q196" i="48"/>
  <c r="Q193" i="47"/>
  <c r="U192" i="47"/>
  <c r="V192" i="47"/>
  <c r="B192" i="47" s="1"/>
  <c r="R193" i="47"/>
  <c r="S195" i="47"/>
  <c r="W194" i="47"/>
  <c r="Q197" i="48" l="1"/>
  <c r="U196" i="48"/>
  <c r="W195" i="48"/>
  <c r="S196" i="48"/>
  <c r="R195" i="48"/>
  <c r="V194" i="48"/>
  <c r="B194" i="48" s="1"/>
  <c r="W195" i="47"/>
  <c r="S196" i="47"/>
  <c r="R194" i="47"/>
  <c r="V193" i="47"/>
  <c r="B193" i="47" s="1"/>
  <c r="Q194" i="47"/>
  <c r="U193" i="47"/>
  <c r="R196" i="48" l="1"/>
  <c r="V195" i="48"/>
  <c r="B195" i="48" s="1"/>
  <c r="S197" i="48"/>
  <c r="W196" i="48"/>
  <c r="U197" i="48"/>
  <c r="Q198" i="48"/>
  <c r="U194" i="47"/>
  <c r="Q195" i="47"/>
  <c r="R195" i="47"/>
  <c r="V194" i="47"/>
  <c r="B194" i="47" s="1"/>
  <c r="S197" i="47"/>
  <c r="W196" i="47"/>
  <c r="Q199" i="48" l="1"/>
  <c r="U198" i="48"/>
  <c r="W197" i="48"/>
  <c r="S198" i="48"/>
  <c r="R197" i="48"/>
  <c r="V196" i="48"/>
  <c r="B196" i="48" s="1"/>
  <c r="S198" i="47"/>
  <c r="W197" i="47"/>
  <c r="R196" i="47"/>
  <c r="V195" i="47"/>
  <c r="B195" i="47" s="1"/>
  <c r="Q196" i="47"/>
  <c r="U195" i="47"/>
  <c r="S199" i="48" l="1"/>
  <c r="W198" i="48"/>
  <c r="R198" i="48"/>
  <c r="V197" i="48"/>
  <c r="B197" i="48" s="1"/>
  <c r="U199" i="48"/>
  <c r="Q200" i="48"/>
  <c r="Q197" i="47"/>
  <c r="U196" i="47"/>
  <c r="R197" i="47"/>
  <c r="V196" i="47"/>
  <c r="B196" i="47" s="1"/>
  <c r="W198" i="47"/>
  <c r="S199" i="47"/>
  <c r="Q201" i="48" l="1"/>
  <c r="U200" i="48"/>
  <c r="R199" i="48"/>
  <c r="V198" i="48"/>
  <c r="B198" i="48" s="1"/>
  <c r="W199" i="48"/>
  <c r="S200" i="48"/>
  <c r="W199" i="47"/>
  <c r="S200" i="47"/>
  <c r="R198" i="47"/>
  <c r="V197" i="47"/>
  <c r="B197" i="47" s="1"/>
  <c r="Q198" i="47"/>
  <c r="U197" i="47"/>
  <c r="S201" i="48" l="1"/>
  <c r="W200" i="48"/>
  <c r="R200" i="48"/>
  <c r="V199" i="48"/>
  <c r="B199" i="48" s="1"/>
  <c r="U201" i="48"/>
  <c r="Q202" i="48"/>
  <c r="U198" i="47"/>
  <c r="Q199" i="47"/>
  <c r="V198" i="47"/>
  <c r="B198" i="47" s="1"/>
  <c r="R199" i="47"/>
  <c r="S201" i="47"/>
  <c r="W200" i="47"/>
  <c r="Q203" i="48" l="1"/>
  <c r="U202" i="48"/>
  <c r="R201" i="48"/>
  <c r="V200" i="48"/>
  <c r="B200" i="48" s="1"/>
  <c r="W201" i="48"/>
  <c r="S202" i="48"/>
  <c r="S202" i="47"/>
  <c r="W201" i="47"/>
  <c r="V199" i="47"/>
  <c r="B199" i="47" s="1"/>
  <c r="R200" i="47"/>
  <c r="Q200" i="47"/>
  <c r="U199" i="47"/>
  <c r="S203" i="48" l="1"/>
  <c r="W202" i="48"/>
  <c r="R202" i="48"/>
  <c r="V201" i="48"/>
  <c r="B201" i="48" s="1"/>
  <c r="Q204" i="48"/>
  <c r="U203" i="48"/>
  <c r="U200" i="47"/>
  <c r="Q201" i="47"/>
  <c r="R201" i="47"/>
  <c r="V200" i="47"/>
  <c r="B200" i="47" s="1"/>
  <c r="W202" i="47"/>
  <c r="S203" i="47"/>
  <c r="Q205" i="48" l="1"/>
  <c r="U204" i="48"/>
  <c r="R203" i="48"/>
  <c r="V202" i="48"/>
  <c r="B202" i="48" s="1"/>
  <c r="S204" i="48"/>
  <c r="W203" i="48"/>
  <c r="S204" i="47"/>
  <c r="W203" i="47"/>
  <c r="V201" i="47"/>
  <c r="B201" i="47" s="1"/>
  <c r="R202" i="47"/>
  <c r="U201" i="47"/>
  <c r="Q202" i="47"/>
  <c r="S205" i="48" l="1"/>
  <c r="W204" i="48"/>
  <c r="R204" i="48"/>
  <c r="V203" i="48"/>
  <c r="B203" i="48" s="1"/>
  <c r="Q206" i="48"/>
  <c r="U205" i="48"/>
  <c r="Q203" i="47"/>
  <c r="U202" i="47"/>
  <c r="R203" i="47"/>
  <c r="V202" i="47"/>
  <c r="B202" i="47" s="1"/>
  <c r="W204" i="47"/>
  <c r="S205" i="47"/>
  <c r="Q207" i="48" l="1"/>
  <c r="U206" i="48"/>
  <c r="V204" i="48"/>
  <c r="B204" i="48" s="1"/>
  <c r="R205" i="48"/>
  <c r="W205" i="48"/>
  <c r="S206" i="48"/>
  <c r="S206" i="47"/>
  <c r="W205" i="47"/>
  <c r="R204" i="47"/>
  <c r="V203" i="47"/>
  <c r="B203" i="47" s="1"/>
  <c r="Q204" i="47"/>
  <c r="U203" i="47"/>
  <c r="S207" i="48" l="1"/>
  <c r="W206" i="48"/>
  <c r="R206" i="48"/>
  <c r="V205" i="48"/>
  <c r="B205" i="48" s="1"/>
  <c r="Q208" i="48"/>
  <c r="U207" i="48"/>
  <c r="U204" i="47"/>
  <c r="Q205" i="47"/>
  <c r="V204" i="47"/>
  <c r="B204" i="47" s="1"/>
  <c r="R205" i="47"/>
  <c r="S207" i="47"/>
  <c r="W206" i="47"/>
  <c r="Q209" i="48" l="1"/>
  <c r="U208" i="48"/>
  <c r="V206" i="48"/>
  <c r="B206" i="48" s="1"/>
  <c r="R207" i="48"/>
  <c r="W207" i="48"/>
  <c r="S208" i="48"/>
  <c r="W207" i="47"/>
  <c r="S208" i="47"/>
  <c r="R206" i="47"/>
  <c r="V205" i="47"/>
  <c r="B205" i="47" s="1"/>
  <c r="Q206" i="47"/>
  <c r="U205" i="47"/>
  <c r="W208" i="48" l="1"/>
  <c r="S209" i="48"/>
  <c r="R208" i="48"/>
  <c r="V207" i="48"/>
  <c r="B207" i="48" s="1"/>
  <c r="Q210" i="48"/>
  <c r="U209" i="48"/>
  <c r="U206" i="47"/>
  <c r="Q207" i="47"/>
  <c r="R207" i="47"/>
  <c r="V206" i="47"/>
  <c r="B206" i="47" s="1"/>
  <c r="S209" i="47"/>
  <c r="W208" i="47"/>
  <c r="Q211" i="48" l="1"/>
  <c r="U210" i="48"/>
  <c r="V208" i="48"/>
  <c r="B208" i="48" s="1"/>
  <c r="R209" i="48"/>
  <c r="W209" i="48"/>
  <c r="S210" i="48"/>
  <c r="W209" i="47"/>
  <c r="S210" i="47"/>
  <c r="V207" i="47"/>
  <c r="B207" i="47" s="1"/>
  <c r="R208" i="47"/>
  <c r="Q208" i="47"/>
  <c r="U207" i="47"/>
  <c r="W210" i="48" l="1"/>
  <c r="S211" i="48"/>
  <c r="R210" i="48"/>
  <c r="V209" i="48"/>
  <c r="B209" i="48" s="1"/>
  <c r="Q212" i="48"/>
  <c r="U211" i="48"/>
  <c r="R209" i="47"/>
  <c r="V208" i="47"/>
  <c r="B208" i="47" s="1"/>
  <c r="Q209" i="47"/>
  <c r="U208" i="47"/>
  <c r="W210" i="47"/>
  <c r="S211" i="47"/>
  <c r="V210" i="48" l="1"/>
  <c r="B210" i="48" s="1"/>
  <c r="R211" i="48"/>
  <c r="Q213" i="48"/>
  <c r="U212" i="48"/>
  <c r="W211" i="48"/>
  <c r="S212" i="48"/>
  <c r="S212" i="47"/>
  <c r="W211" i="47"/>
  <c r="U209" i="47"/>
  <c r="Q210" i="47"/>
  <c r="V209" i="47"/>
  <c r="B209" i="47" s="1"/>
  <c r="R210" i="47"/>
  <c r="S213" i="48" l="1"/>
  <c r="W212" i="48"/>
  <c r="Q214" i="48"/>
  <c r="U213" i="48"/>
  <c r="R212" i="48"/>
  <c r="V211" i="48"/>
  <c r="B211" i="48" s="1"/>
  <c r="R211" i="47"/>
  <c r="V210" i="47"/>
  <c r="B210" i="47" s="1"/>
  <c r="Q211" i="47"/>
  <c r="U210" i="47"/>
  <c r="W212" i="47"/>
  <c r="S213" i="47"/>
  <c r="V212" i="48" l="1"/>
  <c r="B212" i="48" s="1"/>
  <c r="R213" i="48"/>
  <c r="Q215" i="48"/>
  <c r="U214" i="48"/>
  <c r="W213" i="48"/>
  <c r="S214" i="48"/>
  <c r="S214" i="47"/>
  <c r="W213" i="47"/>
  <c r="Q212" i="47"/>
  <c r="U211" i="47"/>
  <c r="V211" i="47"/>
  <c r="B211" i="47" s="1"/>
  <c r="R212" i="47"/>
  <c r="S215" i="48" l="1"/>
  <c r="W214" i="48"/>
  <c r="R214" i="48"/>
  <c r="V213" i="48"/>
  <c r="B213" i="48" s="1"/>
  <c r="Q216" i="48"/>
  <c r="U215" i="48"/>
  <c r="V212" i="47"/>
  <c r="B212" i="47" s="1"/>
  <c r="R213" i="47"/>
  <c r="U212" i="47"/>
  <c r="Q213" i="47"/>
  <c r="S215" i="47"/>
  <c r="W214" i="47"/>
  <c r="Q217" i="48" l="1"/>
  <c r="U216" i="48"/>
  <c r="V214" i="48"/>
  <c r="B214" i="48" s="1"/>
  <c r="R215" i="48"/>
  <c r="W215" i="48"/>
  <c r="S216" i="48"/>
  <c r="Q214" i="47"/>
  <c r="U213" i="47"/>
  <c r="R214" i="47"/>
  <c r="V213" i="47"/>
  <c r="B213" i="47" s="1"/>
  <c r="W215" i="47"/>
  <c r="S216" i="47"/>
  <c r="R216" i="48" l="1"/>
  <c r="V215" i="48"/>
  <c r="B215" i="48" s="1"/>
  <c r="S217" i="48"/>
  <c r="W216" i="48"/>
  <c r="Q218" i="48"/>
  <c r="U217" i="48"/>
  <c r="S217" i="47"/>
  <c r="W216" i="47"/>
  <c r="R215" i="47"/>
  <c r="V214" i="47"/>
  <c r="B214" i="47" s="1"/>
  <c r="U214" i="47"/>
  <c r="Q215" i="47"/>
  <c r="Q219" i="48" l="1"/>
  <c r="U218" i="48"/>
  <c r="W217" i="48"/>
  <c r="S218" i="48"/>
  <c r="V216" i="48"/>
  <c r="B216" i="48" s="1"/>
  <c r="R217" i="48"/>
  <c r="Q216" i="47"/>
  <c r="U215" i="47"/>
  <c r="V215" i="47"/>
  <c r="B215" i="47" s="1"/>
  <c r="R216" i="47"/>
  <c r="S218" i="47"/>
  <c r="W217" i="47"/>
  <c r="S219" i="48" l="1"/>
  <c r="W218" i="48"/>
  <c r="R218" i="48"/>
  <c r="V217" i="48"/>
  <c r="B217" i="48" s="1"/>
  <c r="Q220" i="48"/>
  <c r="U219" i="48"/>
  <c r="W218" i="47"/>
  <c r="S219" i="47"/>
  <c r="R217" i="47"/>
  <c r="V216" i="47"/>
  <c r="B216" i="47" s="1"/>
  <c r="Q217" i="47"/>
  <c r="U216" i="47"/>
  <c r="Q221" i="48" l="1"/>
  <c r="U220" i="48"/>
  <c r="V218" i="48"/>
  <c r="B218" i="48" s="1"/>
  <c r="R219" i="48"/>
  <c r="W219" i="48"/>
  <c r="S220" i="48"/>
  <c r="U217" i="47"/>
  <c r="Q218" i="47"/>
  <c r="V217" i="47"/>
  <c r="B217" i="47" s="1"/>
  <c r="R218" i="47"/>
  <c r="S220" i="47"/>
  <c r="W219" i="47"/>
  <c r="R220" i="48" l="1"/>
  <c r="V219" i="48"/>
  <c r="B219" i="48" s="1"/>
  <c r="S221" i="48"/>
  <c r="W220" i="48"/>
  <c r="Q222" i="48"/>
  <c r="U221" i="48"/>
  <c r="W220" i="47"/>
  <c r="S221" i="47"/>
  <c r="R219" i="47"/>
  <c r="V218" i="47"/>
  <c r="B218" i="47" s="1"/>
  <c r="Q219" i="47"/>
  <c r="U218" i="47"/>
  <c r="Q223" i="48" l="1"/>
  <c r="U222" i="48"/>
  <c r="W221" i="48"/>
  <c r="S222" i="48"/>
  <c r="V220" i="48"/>
  <c r="B220" i="48" s="1"/>
  <c r="R221" i="48"/>
  <c r="Q220" i="47"/>
  <c r="U219" i="47"/>
  <c r="R220" i="47"/>
  <c r="V219" i="47"/>
  <c r="B219" i="47" s="1"/>
  <c r="S222" i="47"/>
  <c r="W221" i="47"/>
  <c r="S223" i="48" l="1"/>
  <c r="W222" i="48"/>
  <c r="R222" i="48"/>
  <c r="V221" i="48"/>
  <c r="B221" i="48" s="1"/>
  <c r="Q224" i="48"/>
  <c r="U223" i="48"/>
  <c r="W222" i="47"/>
  <c r="S223" i="47"/>
  <c r="V220" i="47"/>
  <c r="B220" i="47" s="1"/>
  <c r="R221" i="47"/>
  <c r="U220" i="47"/>
  <c r="Q221" i="47"/>
  <c r="Q225" i="48" l="1"/>
  <c r="U224" i="48"/>
  <c r="V222" i="48"/>
  <c r="B222" i="48" s="1"/>
  <c r="R223" i="48"/>
  <c r="W223" i="48"/>
  <c r="S224" i="48"/>
  <c r="Q222" i="47"/>
  <c r="U221" i="47"/>
  <c r="R222" i="47"/>
  <c r="V221" i="47"/>
  <c r="B221" i="47" s="1"/>
  <c r="W223" i="47"/>
  <c r="S224" i="47"/>
  <c r="S225" i="48" l="1"/>
  <c r="W224" i="48"/>
  <c r="R224" i="48"/>
  <c r="V223" i="48"/>
  <c r="B223" i="48" s="1"/>
  <c r="Q226" i="48"/>
  <c r="U225" i="48"/>
  <c r="S225" i="47"/>
  <c r="W224" i="47"/>
  <c r="R223" i="47"/>
  <c r="V222" i="47"/>
  <c r="B222" i="47" s="1"/>
  <c r="U222" i="47"/>
  <c r="Q223" i="47"/>
  <c r="Q227" i="48" l="1"/>
  <c r="U226" i="48"/>
  <c r="V224" i="48"/>
  <c r="B224" i="48" s="1"/>
  <c r="R225" i="48"/>
  <c r="W225" i="48"/>
  <c r="S226" i="48"/>
  <c r="Q224" i="47"/>
  <c r="U223" i="47"/>
  <c r="V223" i="47"/>
  <c r="B223" i="47" s="1"/>
  <c r="R224" i="47"/>
  <c r="S226" i="47"/>
  <c r="W225" i="47"/>
  <c r="S227" i="48" l="1"/>
  <c r="W226" i="48"/>
  <c r="R226" i="48"/>
  <c r="V225" i="48"/>
  <c r="B225" i="48" s="1"/>
  <c r="Q228" i="48"/>
  <c r="U227" i="48"/>
  <c r="W226" i="47"/>
  <c r="S227" i="47"/>
  <c r="R225" i="47"/>
  <c r="V224" i="47"/>
  <c r="B224" i="47" s="1"/>
  <c r="Q225" i="47"/>
  <c r="U224" i="47"/>
  <c r="Q229" i="48" l="1"/>
  <c r="U228" i="48"/>
  <c r="V226" i="48"/>
  <c r="B226" i="48" s="1"/>
  <c r="R227" i="48"/>
  <c r="W227" i="48"/>
  <c r="S228" i="48"/>
  <c r="U225" i="47"/>
  <c r="Q226" i="47"/>
  <c r="V225" i="47"/>
  <c r="B225" i="47" s="1"/>
  <c r="R226" i="47"/>
  <c r="S228" i="47"/>
  <c r="W227" i="47"/>
  <c r="R228" i="48" l="1"/>
  <c r="V227" i="48"/>
  <c r="B227" i="48" s="1"/>
  <c r="S229" i="48"/>
  <c r="W228" i="48"/>
  <c r="Q230" i="48"/>
  <c r="U229" i="48"/>
  <c r="W228" i="47"/>
  <c r="S229" i="47"/>
  <c r="R227" i="47"/>
  <c r="V226" i="47"/>
  <c r="B226" i="47" s="1"/>
  <c r="Q227" i="47"/>
  <c r="U226" i="47"/>
  <c r="Q231" i="48" l="1"/>
  <c r="U230" i="48"/>
  <c r="W229" i="48"/>
  <c r="S230" i="48"/>
  <c r="V228" i="48"/>
  <c r="B228" i="48" s="1"/>
  <c r="R229" i="48"/>
  <c r="Q228" i="47"/>
  <c r="U227" i="47"/>
  <c r="R228" i="47"/>
  <c r="V227" i="47"/>
  <c r="B227" i="47" s="1"/>
  <c r="S230" i="47"/>
  <c r="S231" i="47" s="1"/>
  <c r="W229" i="47"/>
  <c r="R230" i="48" l="1"/>
  <c r="V229" i="48"/>
  <c r="B229" i="48" s="1"/>
  <c r="S231" i="48"/>
  <c r="W230" i="48"/>
  <c r="U231" i="48"/>
  <c r="W230" i="47"/>
  <c r="V228" i="47"/>
  <c r="B228" i="47" s="1"/>
  <c r="R229" i="47"/>
  <c r="U228" i="47"/>
  <c r="Q229" i="47"/>
  <c r="W231" i="48" l="1"/>
  <c r="V230" i="48"/>
  <c r="B230" i="48" s="1"/>
  <c r="R231" i="48"/>
  <c r="Q230" i="47"/>
  <c r="Q231" i="47" s="1"/>
  <c r="U229" i="47"/>
  <c r="R230" i="47"/>
  <c r="R231" i="47" s="1"/>
  <c r="V229" i="47"/>
  <c r="B229" i="47" s="1"/>
  <c r="V231" i="48" l="1"/>
  <c r="B231" i="48" s="1"/>
  <c r="V230" i="47"/>
  <c r="B230" i="47" s="1"/>
  <c r="U230" i="47"/>
  <c r="W231" i="47" l="1"/>
  <c r="C11" i="48" l="1"/>
  <c r="C14" i="48"/>
  <c r="C13" i="48"/>
  <c r="Y11" i="48"/>
  <c r="E12" i="48"/>
  <c r="Y14" i="48"/>
  <c r="D14" i="48"/>
  <c r="N14" i="48" s="1"/>
  <c r="D11" i="48"/>
  <c r="D13" i="48"/>
  <c r="N13" i="48" s="1"/>
  <c r="Y13" i="48"/>
  <c r="D15" i="48"/>
  <c r="N15" i="48" s="1"/>
  <c r="C12" i="48"/>
  <c r="E15" i="48"/>
  <c r="C15" i="48"/>
  <c r="D12" i="48"/>
  <c r="N12" i="48" s="1"/>
  <c r="E11" i="48"/>
  <c r="E14" i="48"/>
  <c r="Y15" i="48"/>
  <c r="Y12" i="48"/>
  <c r="E13" i="48"/>
  <c r="U231" i="47"/>
  <c r="V231" i="47"/>
  <c r="G11" i="48" l="1"/>
  <c r="H11" i="48" s="1"/>
  <c r="O11" i="48"/>
  <c r="S11" i="48"/>
  <c r="I11" i="48"/>
  <c r="R11" i="48"/>
  <c r="N11" i="48"/>
  <c r="M15" i="48"/>
  <c r="K15" i="48"/>
  <c r="J15" i="48"/>
  <c r="AA15" i="48" s="1"/>
  <c r="AB15" i="48" s="1"/>
  <c r="O14" i="48"/>
  <c r="I14" i="48"/>
  <c r="G14" i="48"/>
  <c r="H14" i="48" s="1"/>
  <c r="G15" i="48"/>
  <c r="H15" i="48" s="1"/>
  <c r="O15" i="48"/>
  <c r="I15" i="48"/>
  <c r="I12" i="48"/>
  <c r="G12" i="48"/>
  <c r="H12" i="48" s="1"/>
  <c r="O12" i="48"/>
  <c r="I13" i="48"/>
  <c r="G13" i="48"/>
  <c r="H13" i="48" s="1"/>
  <c r="O13" i="48"/>
  <c r="J12" i="48"/>
  <c r="AA12" i="48" s="1"/>
  <c r="AB12" i="48" s="1"/>
  <c r="M12" i="48"/>
  <c r="K12" i="48"/>
  <c r="Y16" i="48"/>
  <c r="Z13" i="48" s="1"/>
  <c r="M13" i="48"/>
  <c r="K13" i="48"/>
  <c r="J13" i="48"/>
  <c r="AA13" i="48" s="1"/>
  <c r="AB13" i="48" s="1"/>
  <c r="M14" i="48"/>
  <c r="J14" i="48"/>
  <c r="AA14" i="48" s="1"/>
  <c r="AB14" i="48" s="1"/>
  <c r="K14" i="48"/>
  <c r="Q11" i="48"/>
  <c r="M11" i="48"/>
  <c r="K11" i="48"/>
  <c r="J11" i="48"/>
  <c r="AA11" i="48" s="1"/>
  <c r="AB11" i="48" s="1"/>
  <c r="AC11" i="48" s="1"/>
  <c r="D13" i="47"/>
  <c r="N13" i="47" s="1"/>
  <c r="E14" i="47"/>
  <c r="C13" i="47"/>
  <c r="D12" i="47"/>
  <c r="N12" i="47" s="1"/>
  <c r="D11" i="47"/>
  <c r="C11" i="47"/>
  <c r="E13" i="47"/>
  <c r="C12" i="47"/>
  <c r="D15" i="47"/>
  <c r="N15" i="47" s="1"/>
  <c r="E15" i="47"/>
  <c r="E12" i="47"/>
  <c r="C14" i="47"/>
  <c r="E11" i="47"/>
  <c r="D14" i="47"/>
  <c r="N14" i="47" s="1"/>
  <c r="C15" i="47"/>
  <c r="AC14" i="48" l="1"/>
  <c r="AC12" i="48"/>
  <c r="AC13" i="48"/>
  <c r="Z12" i="48"/>
  <c r="Z11" i="48"/>
  <c r="Z14" i="48"/>
  <c r="AC15" i="48"/>
  <c r="R12" i="48"/>
  <c r="V11" i="48"/>
  <c r="J16" i="48"/>
  <c r="AA16" i="48" s="1"/>
  <c r="AB16" i="48" s="1"/>
  <c r="AC16" i="48" s="1"/>
  <c r="S12" i="48"/>
  <c r="W11" i="48"/>
  <c r="Q12" i="48"/>
  <c r="U11" i="48"/>
  <c r="Z15" i="48"/>
  <c r="G11" i="47"/>
  <c r="H11" i="47" s="1"/>
  <c r="O11" i="47"/>
  <c r="I11" i="47"/>
  <c r="S11" i="47"/>
  <c r="M14" i="47"/>
  <c r="K14" i="47"/>
  <c r="J14" i="47"/>
  <c r="O13" i="47"/>
  <c r="I13" i="47"/>
  <c r="G13" i="47"/>
  <c r="H13" i="47" s="1"/>
  <c r="I12" i="47"/>
  <c r="O12" i="47"/>
  <c r="G12" i="47"/>
  <c r="H12" i="47" s="1"/>
  <c r="Q11" i="47"/>
  <c r="M11" i="47"/>
  <c r="K11" i="47"/>
  <c r="J11" i="47"/>
  <c r="N11" i="47"/>
  <c r="R11" i="47"/>
  <c r="M15" i="47"/>
  <c r="K15" i="47"/>
  <c r="J15" i="47"/>
  <c r="M13" i="47"/>
  <c r="K13" i="47"/>
  <c r="J13" i="47"/>
  <c r="G15" i="47"/>
  <c r="H15" i="47" s="1"/>
  <c r="I15" i="47"/>
  <c r="G14" i="47"/>
  <c r="H14" i="47" s="1"/>
  <c r="O14" i="47"/>
  <c r="I14" i="47"/>
  <c r="M12" i="47"/>
  <c r="K12" i="47"/>
  <c r="J12" i="47"/>
  <c r="Z16" i="48" l="1"/>
  <c r="U12" i="48"/>
  <c r="Q13" i="48"/>
  <c r="S13" i="48"/>
  <c r="W12" i="48"/>
  <c r="R13" i="48"/>
  <c r="V12" i="48"/>
  <c r="R12" i="47"/>
  <c r="V11" i="47"/>
  <c r="Q12" i="47"/>
  <c r="U11" i="47"/>
  <c r="S12" i="47"/>
  <c r="W11" i="47"/>
  <c r="J16" i="47"/>
  <c r="V13" i="48" l="1"/>
  <c r="R14" i="48"/>
  <c r="U13" i="48"/>
  <c r="Q14" i="48"/>
  <c r="W13" i="48"/>
  <c r="S14" i="48"/>
  <c r="S13" i="47"/>
  <c r="W12" i="47"/>
  <c r="U12" i="47"/>
  <c r="Q13" i="47"/>
  <c r="R13" i="47"/>
  <c r="V12" i="47"/>
  <c r="Q15" i="48" l="1"/>
  <c r="U15" i="48" s="1"/>
  <c r="U14" i="48"/>
  <c r="W14" i="48"/>
  <c r="S15" i="48"/>
  <c r="W15" i="48" s="1"/>
  <c r="R15" i="48"/>
  <c r="V15" i="48" s="1"/>
  <c r="V14" i="48"/>
  <c r="Q14" i="47"/>
  <c r="U13" i="47"/>
  <c r="S14" i="47"/>
  <c r="W13" i="47"/>
  <c r="R14" i="47"/>
  <c r="V13" i="47"/>
  <c r="R15" i="47" l="1"/>
  <c r="V15" i="47" s="1"/>
  <c r="V14" i="47"/>
  <c r="S15" i="47"/>
  <c r="W15" i="47" s="1"/>
  <c r="W14" i="47"/>
  <c r="Q15" i="47"/>
  <c r="U15" i="47" s="1"/>
  <c r="U14" i="47"/>
  <c r="G32" i="70" l="1"/>
  <c r="B57" i="70" s="1"/>
  <c r="G33" i="70"/>
  <c r="B58" i="70" s="1"/>
  <c r="G45" i="70" l="1"/>
  <c r="C57" i="70" s="1"/>
  <c r="G46" i="70"/>
  <c r="C58" i="70" s="1"/>
</calcChain>
</file>

<file path=xl/sharedStrings.xml><?xml version="1.0" encoding="utf-8"?>
<sst xmlns="http://schemas.openxmlformats.org/spreadsheetml/2006/main" count="12880" uniqueCount="728">
  <si>
    <t>Total Allowed</t>
  </si>
  <si>
    <t>Claims &lt; 40</t>
  </si>
  <si>
    <t>Claims &lt; 50</t>
  </si>
  <si>
    <t>Claims &lt; 60</t>
  </si>
  <si>
    <t>Claims &lt; 70</t>
  </si>
  <si>
    <t>Claims &lt; 80</t>
  </si>
  <si>
    <t>Claims &lt; 90</t>
  </si>
  <si>
    <t>Claims &lt; 100</t>
  </si>
  <si>
    <t>Claims &lt; 110</t>
  </si>
  <si>
    <t>Claims &lt; 120</t>
  </si>
  <si>
    <t>Claims &lt; 130</t>
  </si>
  <si>
    <t>Claims &lt; 140</t>
  </si>
  <si>
    <t>Claims &lt; 150</t>
  </si>
  <si>
    <t>Claims &lt; 160</t>
  </si>
  <si>
    <t>Claims &lt; 170</t>
  </si>
  <si>
    <t>Claims &lt; 180</t>
  </si>
  <si>
    <t>Claims &lt; 190</t>
  </si>
  <si>
    <t>Claims &lt; 200</t>
  </si>
  <si>
    <t>Claims &lt; 210</t>
  </si>
  <si>
    <t>Claims &lt; 220</t>
  </si>
  <si>
    <t>Claims &lt; 230</t>
  </si>
  <si>
    <t>Claims &lt; 240</t>
  </si>
  <si>
    <t>Claims &lt; 250</t>
  </si>
  <si>
    <t>Claims &lt; 260</t>
  </si>
  <si>
    <t>Claims &lt; 270</t>
  </si>
  <si>
    <t>Claims &lt; 280</t>
  </si>
  <si>
    <t>Claims &lt; 290</t>
  </si>
  <si>
    <t>Claims &lt; 300</t>
  </si>
  <si>
    <t>Claims &lt; 310</t>
  </si>
  <si>
    <t>Claims &lt; 320</t>
  </si>
  <si>
    <t>Claims &lt; 330</t>
  </si>
  <si>
    <t>Claims &lt; 340</t>
  </si>
  <si>
    <t>Claims &lt; 350</t>
  </si>
  <si>
    <t>Claims &lt; 360</t>
  </si>
  <si>
    <t>Claims &lt; 370</t>
  </si>
  <si>
    <t>Claims &lt; 380</t>
  </si>
  <si>
    <t>Claims &lt; 390</t>
  </si>
  <si>
    <t>Claims &lt; 400</t>
  </si>
  <si>
    <t>Claims &lt; 410</t>
  </si>
  <si>
    <t>Claims &lt; 420</t>
  </si>
  <si>
    <t>Claims &lt; 435</t>
  </si>
  <si>
    <t>Claims &lt; 450</t>
  </si>
  <si>
    <t>Claims &lt; 465</t>
  </si>
  <si>
    <t>Claims &lt; 480</t>
  </si>
  <si>
    <t>Claims &lt; 500</t>
  </si>
  <si>
    <t>Claims &lt; 520</t>
  </si>
  <si>
    <t>Claims &lt; 540</t>
  </si>
  <si>
    <t>Claims &lt; 560</t>
  </si>
  <si>
    <t>Claims &lt; 580</t>
  </si>
  <si>
    <t>Claims &lt; 600</t>
  </si>
  <si>
    <t>Claims &lt; 620</t>
  </si>
  <si>
    <t>Claims &lt; 640</t>
  </si>
  <si>
    <t>Claims &lt; 660</t>
  </si>
  <si>
    <t>Claims &lt; 680</t>
  </si>
  <si>
    <t>Claims &lt; 700</t>
  </si>
  <si>
    <t>Claims &lt; 725</t>
  </si>
  <si>
    <t>Claims &lt; 750</t>
  </si>
  <si>
    <t>Claims &lt; 775</t>
  </si>
  <si>
    <t>Claims &lt; 800</t>
  </si>
  <si>
    <t>Claims &lt; 825</t>
  </si>
  <si>
    <t>Claims &lt; 850</t>
  </si>
  <si>
    <t>Claims &lt; 875</t>
  </si>
  <si>
    <t>Claims &lt; 900</t>
  </si>
  <si>
    <t>Claims &lt; 925</t>
  </si>
  <si>
    <t>Claims &lt; 950</t>
  </si>
  <si>
    <t>Claims &lt; 975</t>
  </si>
  <si>
    <t>Claims &lt; 1,000</t>
  </si>
  <si>
    <t>Claims &lt; 1,025</t>
  </si>
  <si>
    <t>Claims &lt; 1,050</t>
  </si>
  <si>
    <t>Claims &lt; 1,075</t>
  </si>
  <si>
    <t>Claims &lt; 1,100</t>
  </si>
  <si>
    <t>Claims &lt; 1,130</t>
  </si>
  <si>
    <t>Claims &lt; 1,165</t>
  </si>
  <si>
    <t>Claims &lt; 1,200</t>
  </si>
  <si>
    <t>Claims &lt; 1,230</t>
  </si>
  <si>
    <t>Claims &lt; 1,265</t>
  </si>
  <si>
    <t>Claims &lt; 1,300</t>
  </si>
  <si>
    <t>Claims &lt; 1,330</t>
  </si>
  <si>
    <t>Claims &lt; 1,365</t>
  </si>
  <si>
    <t>Claims &lt; 1,400</t>
  </si>
  <si>
    <t>Claims &lt; 1,430</t>
  </si>
  <si>
    <t>Claims &lt; 1,465</t>
  </si>
  <si>
    <t>Claims &lt; 1,500</t>
  </si>
  <si>
    <t>Claims &lt; 1,600</t>
  </si>
  <si>
    <t>Claims &lt; 1,650</t>
  </si>
  <si>
    <t>Claims &lt; 1,700</t>
  </si>
  <si>
    <t>Claims &lt; 1,750</t>
  </si>
  <si>
    <t>Claims &lt; 1,800</t>
  </si>
  <si>
    <t>Claims &lt; 1,850</t>
  </si>
  <si>
    <t>Claims &lt; 1,900</t>
  </si>
  <si>
    <t>Claims &lt; 1,950</t>
  </si>
  <si>
    <t>Claims &lt; 2,000</t>
  </si>
  <si>
    <t>Claims &lt; 2,050</t>
  </si>
  <si>
    <t>Claims &lt; 2,100</t>
  </si>
  <si>
    <t>Claims &lt; 2,150</t>
  </si>
  <si>
    <t>Claims &lt; 2,200</t>
  </si>
  <si>
    <t>Claims &lt; 2,250</t>
  </si>
  <si>
    <t>Claims &lt; 2,300</t>
  </si>
  <si>
    <t>Claims &lt; 2,350</t>
  </si>
  <si>
    <t>Claims &lt; 2,400</t>
  </si>
  <si>
    <t>Claims &lt; 2,450</t>
  </si>
  <si>
    <t>Claims &lt; 2,500</t>
  </si>
  <si>
    <t>Claims &lt; 2,600</t>
  </si>
  <si>
    <t>Claims &lt; 2,700</t>
  </si>
  <si>
    <t>Claims &lt; 2,800</t>
  </si>
  <si>
    <t>Claims &lt; 2,900</t>
  </si>
  <si>
    <t>Claims &lt; 3,000</t>
  </si>
  <si>
    <t>Claims &lt; 3,100</t>
  </si>
  <si>
    <t>Claims &lt; 3,200</t>
  </si>
  <si>
    <t>Claims &lt; 3,300</t>
  </si>
  <si>
    <t>Claims &lt; 3,400</t>
  </si>
  <si>
    <t>Claims &lt; 3,500</t>
  </si>
  <si>
    <t>Claims &lt; 3,600</t>
  </si>
  <si>
    <t>Claims &lt; 3,700</t>
  </si>
  <si>
    <t>Claims &lt; 3,800</t>
  </si>
  <si>
    <t>Claims &lt; 3,900</t>
  </si>
  <si>
    <t>Claims &lt; 4,000</t>
  </si>
  <si>
    <t>Claims &lt; 4,100</t>
  </si>
  <si>
    <t>Claims &lt; 4,200</t>
  </si>
  <si>
    <t>Claims &lt; 4,300</t>
  </si>
  <si>
    <t>Claims &lt; 4,400</t>
  </si>
  <si>
    <t>Claims &lt; 4,500</t>
  </si>
  <si>
    <t>Claims &lt; 4,600</t>
  </si>
  <si>
    <t>Claims &lt; 4,700</t>
  </si>
  <si>
    <t>Claims &lt; 5,000</t>
  </si>
  <si>
    <t>Claims &lt; 5,150</t>
  </si>
  <si>
    <t>Claims &lt; 5,300</t>
  </si>
  <si>
    <t>Claims &lt; 5,500</t>
  </si>
  <si>
    <t>Claims &lt; 5,650</t>
  </si>
  <si>
    <t>Claims &lt; 5,800</t>
  </si>
  <si>
    <t>Claims &lt; 6,000</t>
  </si>
  <si>
    <t>Claims &lt; 6,250</t>
  </si>
  <si>
    <t>Claims &lt; 6,500</t>
  </si>
  <si>
    <t>Claims &lt; 6,750</t>
  </si>
  <si>
    <t>Claims &lt; 7,000</t>
  </si>
  <si>
    <t>Claims &lt; 7,250</t>
  </si>
  <si>
    <t>Claims &lt; 7,500</t>
  </si>
  <si>
    <t>Claims &lt; 7,750</t>
  </si>
  <si>
    <t>Claims &lt; 8,000</t>
  </si>
  <si>
    <t>Claims &lt; 8,300</t>
  </si>
  <si>
    <t>Claims &lt; 8,650</t>
  </si>
  <si>
    <t>Claims &lt; 9,000</t>
  </si>
  <si>
    <t>Claims &lt; 9,500</t>
  </si>
  <si>
    <t>Claims &lt; 10,000</t>
  </si>
  <si>
    <t>Claims &lt; 11,000</t>
  </si>
  <si>
    <t>Claims &lt; 11,500</t>
  </si>
  <si>
    <t>Claims &lt; 12,000</t>
  </si>
  <si>
    <t>Claims &lt; 12,500</t>
  </si>
  <si>
    <t>Claims &lt; 13,000</t>
  </si>
  <si>
    <t>Claims &lt; 13,500</t>
  </si>
  <si>
    <t>Claims &lt; 14,000</t>
  </si>
  <si>
    <t>Claims &lt; 15,000</t>
  </si>
  <si>
    <t>Claims &lt; 16,000</t>
  </si>
  <si>
    <t>Claims &lt; 17,000</t>
  </si>
  <si>
    <t>Claims &lt; 18,000</t>
  </si>
  <si>
    <t>Claims &lt; 19,000</t>
  </si>
  <si>
    <t>Claims &lt; 20,000</t>
  </si>
  <si>
    <t>Claims &lt; 21,500</t>
  </si>
  <si>
    <t>Claims &lt; 23,000</t>
  </si>
  <si>
    <t>Claims &lt; 25,000</t>
  </si>
  <si>
    <t>Claims &lt; 27,500</t>
  </si>
  <si>
    <t>Claims &lt; 30,000</t>
  </si>
  <si>
    <t>Claims &lt; 33,000</t>
  </si>
  <si>
    <t>Claims &lt; 36,000</t>
  </si>
  <si>
    <t>Claims &lt; 40,000</t>
  </si>
  <si>
    <t>Claims &lt; 45,000</t>
  </si>
  <si>
    <t>Claims &lt; 50,000</t>
  </si>
  <si>
    <t>Claims &lt; 55,000</t>
  </si>
  <si>
    <t>Claims &lt; 60,000</t>
  </si>
  <si>
    <t>Claims &lt; 70,000</t>
  </si>
  <si>
    <t>Claims &lt; 80,000</t>
  </si>
  <si>
    <t>Claims &lt; 90,000</t>
  </si>
  <si>
    <t>Claims &lt; 100,000</t>
  </si>
  <si>
    <t>Claims &lt; 130,000</t>
  </si>
  <si>
    <t>Claims &lt; 150,000</t>
  </si>
  <si>
    <t>Claims &lt; 175,000</t>
  </si>
  <si>
    <t>Claims &lt; 200,000</t>
  </si>
  <si>
    <t>Claims &lt; 225,000</t>
  </si>
  <si>
    <t>Claims &lt; 250,000</t>
  </si>
  <si>
    <t>Claims &lt; 275,000</t>
  </si>
  <si>
    <t>Claims &lt; 300,000</t>
  </si>
  <si>
    <t>Claims &lt; 330,000</t>
  </si>
  <si>
    <t>Claims &lt; 360,000</t>
  </si>
  <si>
    <t>Claims &lt; 400,000</t>
  </si>
  <si>
    <t>Claims &lt; 450,000</t>
  </si>
  <si>
    <t>Claims &lt; 500,000</t>
  </si>
  <si>
    <t>Claims &lt; 600,000</t>
  </si>
  <si>
    <t>Claims &lt; 700,000</t>
  </si>
  <si>
    <t>Claims &lt; 800,000</t>
  </si>
  <si>
    <t>Claims &lt; 900,000</t>
  </si>
  <si>
    <t>Claims &lt; 1,000,000</t>
  </si>
  <si>
    <t>Claims &lt; 1,100,000</t>
  </si>
  <si>
    <t>Claims &lt; 1,250,000</t>
  </si>
  <si>
    <t>Claims &lt; 1,500,000</t>
  </si>
  <si>
    <t>Claims &lt; 1,750,000</t>
  </si>
  <si>
    <t>Claims &lt; 2,000,000</t>
  </si>
  <si>
    <t>Claims &lt; 2,500,000</t>
  </si>
  <si>
    <t>Claims &lt; 3,000,000</t>
  </si>
  <si>
    <t>Claims &lt; 4,000,000</t>
  </si>
  <si>
    <t>Claims &lt; 5,000,000</t>
  </si>
  <si>
    <t>Claims &lt; 7,500,000</t>
  </si>
  <si>
    <t>Claims &lt; 10,000,000</t>
  </si>
  <si>
    <t>Claims &lt; 5</t>
  </si>
  <si>
    <t>Claims &lt; 10</t>
  </si>
  <si>
    <t>Claims &lt; 15</t>
  </si>
  <si>
    <t>Claims &lt; 20</t>
  </si>
  <si>
    <t>Claims &lt; 25</t>
  </si>
  <si>
    <t>Claims &lt; 30</t>
  </si>
  <si>
    <t>Claims = 0</t>
  </si>
  <si>
    <t>Claims &lt; 1,550</t>
  </si>
  <si>
    <t>Claims &lt; 4,800</t>
  </si>
  <si>
    <t>Claims &lt; 4,900</t>
  </si>
  <si>
    <t>Claims &lt; 10,500</t>
  </si>
  <si>
    <t>Claims &lt; 115,000</t>
  </si>
  <si>
    <t>Allowed</t>
  </si>
  <si>
    <t>Bottom 50%</t>
  </si>
  <si>
    <t>Top 25% to 50%</t>
  </si>
  <si>
    <t>Top 10% to 25%</t>
  </si>
  <si>
    <t>Top 5% to 10%</t>
  </si>
  <si>
    <t xml:space="preserve">Top 5% </t>
  </si>
  <si>
    <t>Spending Category</t>
  </si>
  <si>
    <t>Commercial</t>
  </si>
  <si>
    <t>2014</t>
  </si>
  <si>
    <t>2015</t>
  </si>
  <si>
    <t>2016</t>
  </si>
  <si>
    <t>2017</t>
  </si>
  <si>
    <t>Medicare Advantage</t>
  </si>
  <si>
    <t>Combined</t>
  </si>
  <si>
    <t>Bracket</t>
  </si>
  <si>
    <t>Member Months</t>
  </si>
  <si>
    <t>Unique Members</t>
  </si>
  <si>
    <t>PMPM</t>
  </si>
  <si>
    <t>Variance</t>
  </si>
  <si>
    <t>PMPY</t>
  </si>
  <si>
    <t>a.</t>
  </si>
  <si>
    <t>b.</t>
  </si>
  <si>
    <t>c.</t>
  </si>
  <si>
    <t>Average Members</t>
  </si>
  <si>
    <t>Calculated Risk: Driving Decisions Using the 5/50 Research</t>
  </si>
  <si>
    <t>Companion File</t>
  </si>
  <si>
    <t>2017 Commercial Cost Distributions</t>
  </si>
  <si>
    <t>Duration</t>
  </si>
  <si>
    <t>PUMPY</t>
  </si>
  <si>
    <t>Std. Dev.</t>
  </si>
  <si>
    <t>SSE Dist</t>
  </si>
  <si>
    <t>SSE PMPY</t>
  </si>
  <si>
    <t>SUMMARY BY SPENDING CATEGORY</t>
  </si>
  <si>
    <t>SECTION 1. RAW DATA</t>
  </si>
  <si>
    <t>SECTION 2. KEY STATISTICS</t>
  </si>
  <si>
    <r>
      <t xml:space="preserve">d. = c. </t>
    </r>
    <r>
      <rPr>
        <b/>
        <sz val="11"/>
        <color theme="0"/>
        <rFont val="Calibri"/>
        <family val="2"/>
      </rPr>
      <t>÷ a.</t>
    </r>
  </si>
  <si>
    <t>e. = d. x 12</t>
  </si>
  <si>
    <r>
      <t xml:space="preserve">f. = c. </t>
    </r>
    <r>
      <rPr>
        <b/>
        <sz val="11"/>
        <color theme="0"/>
        <rFont val="Calibri"/>
        <family val="2"/>
      </rPr>
      <t>÷ b.</t>
    </r>
  </si>
  <si>
    <r>
      <t xml:space="preserve">g. = a. </t>
    </r>
    <r>
      <rPr>
        <b/>
        <sz val="11"/>
        <color theme="0"/>
        <rFont val="Calibri"/>
        <family val="2"/>
      </rPr>
      <t>÷ 12</t>
    </r>
  </si>
  <si>
    <r>
      <t xml:space="preserve">h. = a. </t>
    </r>
    <r>
      <rPr>
        <b/>
        <sz val="11"/>
        <color theme="0"/>
        <rFont val="Calibri"/>
        <family val="2"/>
      </rPr>
      <t>÷ b.</t>
    </r>
  </si>
  <si>
    <t>i.</t>
  </si>
  <si>
    <t>j.</t>
  </si>
  <si>
    <t>k.</t>
  </si>
  <si>
    <t>SECTION 3. COST DISTRIBUTION</t>
  </si>
  <si>
    <t>l.</t>
  </si>
  <si>
    <t>m.</t>
  </si>
  <si>
    <t>n.</t>
  </si>
  <si>
    <t>SECTION 4. CUMULATIVE DATA</t>
  </si>
  <si>
    <t>o.</t>
  </si>
  <si>
    <t>p.</t>
  </si>
  <si>
    <t>q.</t>
  </si>
  <si>
    <t>SECTION 5. CUMULATIVE PERCENTAGES</t>
  </si>
  <si>
    <t>s.</t>
  </si>
  <si>
    <t>SECTION 6. STATISTICAL FACTORS</t>
  </si>
  <si>
    <t>u. = Sq. Root of t.</t>
  </si>
  <si>
    <t>DETAIL BY BRACKET</t>
  </si>
  <si>
    <t>N/A</t>
  </si>
  <si>
    <t>r.</t>
  </si>
  <si>
    <t>2016 Commercial Cost Distributions</t>
  </si>
  <si>
    <t>2015 Commercial Cost Distributions</t>
  </si>
  <si>
    <t>2014 Commercial Cost Distributions</t>
  </si>
  <si>
    <t>2017 Medicare Adantage Cost Distributions</t>
  </si>
  <si>
    <t>2016 Medicare Adantage Cost Distributions</t>
  </si>
  <si>
    <t>2015 Medicare Adantage Cost Distributions</t>
  </si>
  <si>
    <t>2014 Medicare Adantage Cost Distributions</t>
  </si>
  <si>
    <t>Top 5%</t>
  </si>
  <si>
    <t>Transition Probabilities</t>
  </si>
  <si>
    <t>2016 to  2017</t>
  </si>
  <si>
    <t>Status in 2017</t>
  </si>
  <si>
    <t>Status in 2016</t>
  </si>
  <si>
    <t>Top 5-10%</t>
  </si>
  <si>
    <t>Top 10-25%</t>
  </si>
  <si>
    <t>Top 25-50%</t>
  </si>
  <si>
    <t>Terminated</t>
  </si>
  <si>
    <t>Total</t>
  </si>
  <si>
    <t>2015 to 2016</t>
  </si>
  <si>
    <t>Status in 2015</t>
  </si>
  <si>
    <t>2014 to 2015</t>
  </si>
  <si>
    <t>Status in 2014</t>
  </si>
  <si>
    <t>2013 to 2014</t>
  </si>
  <si>
    <t>Status in 2013</t>
  </si>
  <si>
    <t>Commercial Transition Probabilities</t>
  </si>
  <si>
    <t>Source Distributions</t>
  </si>
  <si>
    <t>New Entrants</t>
  </si>
  <si>
    <t>Commercial Source Distributions</t>
  </si>
  <si>
    <t>Welcome Mat</t>
  </si>
  <si>
    <t>Tab</t>
  </si>
  <si>
    <t>Line of Business</t>
  </si>
  <si>
    <t>Description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</si>
  <si>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</si>
  <si>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</si>
  <si>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</si>
  <si>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</si>
  <si>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</si>
  <si>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</si>
  <si>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</si>
  <si>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</si>
  <si>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</si>
  <si>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</si>
  <si>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</si>
  <si>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</si>
  <si>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2017 Cost Distribution</t>
  </si>
  <si>
    <t>2016 Cost Distribution</t>
  </si>
  <si>
    <t>2015 Cost Distribution</t>
  </si>
  <si>
    <t>2014 Cost Distribution</t>
  </si>
  <si>
    <t>2013 Cost Distribution</t>
  </si>
  <si>
    <r>
      <t xml:space="preserve">t. = r. </t>
    </r>
    <r>
      <rPr>
        <b/>
        <sz val="11"/>
        <color theme="0"/>
        <rFont val="Calibri"/>
        <family val="2"/>
      </rPr>
      <t>÷ g.</t>
    </r>
  </si>
  <si>
    <t>Coeff of Variation</t>
  </si>
  <si>
    <r>
      <t xml:space="preserve">v. = u. </t>
    </r>
    <r>
      <rPr>
        <b/>
        <sz val="11"/>
        <color theme="0"/>
        <rFont val="Calibri"/>
        <family val="2"/>
      </rPr>
      <t>÷ d.</t>
    </r>
  </si>
  <si>
    <t>The purpose of that paper is to introduce the concept of total risk analysis (TRA).  TRA provides a two-dimensional</t>
  </si>
  <si>
    <t xml:space="preserve">approach to measuring risk: the projection risk and the random variation risk. This companion file provides </t>
  </si>
  <si>
    <t>information used to support the research findings the random variation risk and additional detail for those</t>
  </si>
  <si>
    <t>The data in this file is the property of the Society of Actuaries.  All rights are reserved.</t>
  </si>
  <si>
    <t>TABLE OF CONTENTS</t>
  </si>
  <si>
    <t>applying the principles discussed in the paper. Terms used in this file are defined in context in the paper.  The table of contents</t>
  </si>
  <si>
    <t>This file is a companion file to the Society of Actuaries research report:</t>
  </si>
  <si>
    <t>Report Table 2.1</t>
  </si>
  <si>
    <t>Col. 1</t>
  </si>
  <si>
    <t>Col. 2</t>
  </si>
  <si>
    <t>Col 3</t>
  </si>
  <si>
    <t>Col. 4</t>
  </si>
  <si>
    <t>Col. 5</t>
  </si>
  <si>
    <t>$0 - $10,000</t>
  </si>
  <si>
    <t>$10,000 - $87,000</t>
  </si>
  <si>
    <t>$87,000 - $300,000</t>
  </si>
  <si>
    <t>$300,000 - $370,000</t>
  </si>
  <si>
    <t>$370,000 and Above</t>
  </si>
  <si>
    <t>Col. 3</t>
  </si>
  <si>
    <t>Comments</t>
  </si>
  <si>
    <t>Tab2, Summary by Spending Category, Col. b.</t>
  </si>
  <si>
    <t>Tab2, Summary by Spending Category, Col. a.</t>
  </si>
  <si>
    <t>Tab2, Summary by Spending Category, Col. c.</t>
  </si>
  <si>
    <t>Column</t>
  </si>
  <si>
    <r>
      <t xml:space="preserve">Col. 2 </t>
    </r>
    <r>
      <rPr>
        <sz val="11"/>
        <color theme="1"/>
        <rFont val="Aptos Narrow"/>
        <family val="2"/>
      </rPr>
      <t>÷</t>
    </r>
    <r>
      <rPr>
        <sz val="11"/>
        <color theme="1"/>
        <rFont val="Calibri"/>
        <family val="2"/>
      </rPr>
      <t xml:space="preserve"> 12</t>
    </r>
  </si>
  <si>
    <r>
      <t xml:space="preserve">Col. 3 </t>
    </r>
    <r>
      <rPr>
        <sz val="11"/>
        <color theme="1"/>
        <rFont val="Aptos Narrow"/>
        <family val="2"/>
      </rPr>
      <t>÷</t>
    </r>
    <r>
      <rPr>
        <sz val="11"/>
        <color theme="1"/>
        <rFont val="Calibri"/>
        <family val="2"/>
      </rPr>
      <t xml:space="preserve"> Col. 4</t>
    </r>
  </si>
  <si>
    <t>Report Table 2.2</t>
  </si>
  <si>
    <t>Unique Members by Bracket</t>
  </si>
  <si>
    <t>Cumulative Unique Members</t>
  </si>
  <si>
    <t>Member Months by Bracket</t>
  </si>
  <si>
    <t>Cumulative Member Months</t>
  </si>
  <si>
    <t>Allowed by Bracket</t>
  </si>
  <si>
    <t>Cumulative Allowed</t>
  </si>
  <si>
    <t>Col. 6</t>
  </si>
  <si>
    <t>Table 2.1, percent distribution Col. 1</t>
  </si>
  <si>
    <t>Col. 1, Cumulative Distribution</t>
  </si>
  <si>
    <t>Table 2.1, percent distribution Col. 2</t>
  </si>
  <si>
    <t>Col. 3, Cumulative Distribution</t>
  </si>
  <si>
    <t>Table 2.1, percent distribution Col. 3</t>
  </si>
  <si>
    <t>Col. 5, Cumulative Distribution</t>
  </si>
  <si>
    <t>Report Table 2.3</t>
  </si>
  <si>
    <t>Weights</t>
  </si>
  <si>
    <t>Distribution</t>
  </si>
  <si>
    <t xml:space="preserve">Projected </t>
  </si>
  <si>
    <t>Table 2.2, Col. 3</t>
  </si>
  <si>
    <t>Table 2.2, Col. 5</t>
  </si>
  <si>
    <r>
      <t xml:space="preserve">($6,000*Col. 2) </t>
    </r>
    <r>
      <rPr>
        <sz val="11"/>
        <color theme="1"/>
        <rFont val="Aptos Narrow"/>
        <family val="2"/>
      </rPr>
      <t>÷</t>
    </r>
    <r>
      <rPr>
        <sz val="11"/>
        <color theme="1"/>
        <rFont val="Calibri"/>
        <family val="2"/>
      </rPr>
      <t xml:space="preserve"> Col. 1)</t>
    </r>
    <r>
      <rPr>
        <sz val="11"/>
        <color theme="1"/>
        <rFont val="Calibri"/>
        <family val="2"/>
        <scheme val="minor"/>
      </rPr>
      <t>, where $6,000 is an assumption</t>
    </r>
  </si>
  <si>
    <t>14</t>
  </si>
  <si>
    <t>15</t>
  </si>
  <si>
    <t>16</t>
  </si>
  <si>
    <t>Population</t>
  </si>
  <si>
    <t>Expected</t>
  </si>
  <si>
    <t xml:space="preserve">Actual </t>
  </si>
  <si>
    <t>Col. 1.</t>
  </si>
  <si>
    <t>Col. 2.</t>
  </si>
  <si>
    <t>Col. 3.</t>
  </si>
  <si>
    <t>$0</t>
  </si>
  <si>
    <t>$1 - $5,000</t>
  </si>
  <si>
    <t>$5,001 - $10,000</t>
  </si>
  <si>
    <t>$10,001 - $100,000</t>
  </si>
  <si>
    <t>$100,001 - $1,000,000</t>
  </si>
  <si>
    <t>Over $1,000,000</t>
  </si>
  <si>
    <t>Report Table 1.2</t>
  </si>
  <si>
    <t>Report Table 1.1</t>
  </si>
  <si>
    <t>By Bracket</t>
  </si>
  <si>
    <t>Hypothetical Numbers</t>
  </si>
  <si>
    <r>
      <t xml:space="preserve">Col. 2 x ($6,000 </t>
    </r>
    <r>
      <rPr>
        <sz val="11"/>
        <color theme="1"/>
        <rFont val="Aptos Narrow"/>
        <family val="2"/>
      </rPr>
      <t>÷</t>
    </r>
    <r>
      <rPr>
        <sz val="11"/>
        <color theme="1"/>
        <rFont val="Calibri"/>
        <family val="2"/>
      </rPr>
      <t xml:space="preserve"> $5,000)</t>
    </r>
  </si>
  <si>
    <t>Sum, Col. 1</t>
  </si>
  <si>
    <r>
      <t xml:space="preserve">Sumproduct ( Col. 1, Col. 2) </t>
    </r>
    <r>
      <rPr>
        <sz val="11"/>
        <color theme="1"/>
        <rFont val="Aptos Narrow"/>
        <family val="2"/>
      </rPr>
      <t>÷</t>
    </r>
    <r>
      <rPr>
        <sz val="11"/>
        <color theme="1"/>
        <rFont val="Calibri"/>
        <family val="2"/>
      </rPr>
      <t>1,000 (Col. 1 Combined)</t>
    </r>
  </si>
  <si>
    <t>Table 1.1, Col. 3</t>
  </si>
  <si>
    <t>Report  Figure 2.2</t>
  </si>
  <si>
    <t>2013</t>
  </si>
  <si>
    <t>Table</t>
  </si>
  <si>
    <t>Year</t>
  </si>
  <si>
    <t>Tab6 2013 CM CD, Col. k</t>
  </si>
  <si>
    <t>Tab4 2015 CM CD, Col. k</t>
  </si>
  <si>
    <t>Tab5 2014 CM CD, Col. k</t>
  </si>
  <si>
    <t>Tab3 2016 CM CD, Col. k</t>
  </si>
  <si>
    <t>Tab2 2017 CM CD, Col. k</t>
  </si>
  <si>
    <t>Tab6 2013 MA CD, Col. k</t>
  </si>
  <si>
    <t>Tab5 2014 MA CD, Col. k</t>
  </si>
  <si>
    <t>Tab4 2015 MA CD, Col. k</t>
  </si>
  <si>
    <t>Tab3 2016 MA CD, Col. k</t>
  </si>
  <si>
    <t>Tab2 2017 MA CD, Col. k</t>
  </si>
  <si>
    <t>Figure 2.1</t>
  </si>
  <si>
    <t>Original Data Table</t>
  </si>
  <si>
    <t>Report  Figure 2.3</t>
  </si>
  <si>
    <t>Report  Figure 2.4</t>
  </si>
  <si>
    <t>Average Trend</t>
  </si>
  <si>
    <t>Commercial Table</t>
  </si>
  <si>
    <t>Medicare Advantage Table</t>
  </si>
  <si>
    <t>Chart Values</t>
  </si>
  <si>
    <t xml:space="preserve">Line of Business </t>
  </si>
  <si>
    <t>Table Comments</t>
  </si>
  <si>
    <t>Comment</t>
  </si>
  <si>
    <t>Tab6 2013 CM CD, Col. f</t>
  </si>
  <si>
    <t>Tab5 2014 CM CD, Col. f</t>
  </si>
  <si>
    <t>Tab4 2015 CM CD, Col. f</t>
  </si>
  <si>
    <t>Tab3 2016 CM CD, Col. f</t>
  </si>
  <si>
    <t>Tab2 2017 CM CD, Col. f</t>
  </si>
  <si>
    <t>Tab6 2013 MA CD, Col. f</t>
  </si>
  <si>
    <t>Tab5 2014 MA CD, Col. f</t>
  </si>
  <si>
    <t>Tab4 2015 MA CD, Col. f</t>
  </si>
  <si>
    <t>Tab3 2016 MA CD, Col. f</t>
  </si>
  <si>
    <t>Tab2 2017 MA CD, Col. f</t>
  </si>
  <si>
    <t>Note:  The chart values are based on the average trend in the corresponding tables above</t>
  </si>
  <si>
    <t>Ratio</t>
  </si>
  <si>
    <t>Table 2.6</t>
  </si>
  <si>
    <t>Report  Figure 2.6</t>
  </si>
  <si>
    <t>Tab6 2013 CM CD, Col. v</t>
  </si>
  <si>
    <t>Tab5 2014 CM CD, Col. v</t>
  </si>
  <si>
    <t>Tab4 2015 CM CD, Col. v</t>
  </si>
  <si>
    <t>Tab3 2016 CM CD, Col. v</t>
  </si>
  <si>
    <t>Tab2 2017 CM CD, Col. v</t>
  </si>
  <si>
    <t>Tab6 2013 MA CD, Col. v</t>
  </si>
  <si>
    <t>Tab5 2014 MA CD, Col. v</t>
  </si>
  <si>
    <t>Tab4 2015 MA CD, Col. v</t>
  </si>
  <si>
    <t>Tab3 2016 MA CD, Col. v</t>
  </si>
  <si>
    <t>Tab2 2017 MA CD, Col. v</t>
  </si>
  <si>
    <t>Total Allowed &lt; $100,000</t>
  </si>
  <si>
    <t>Tab6 2013 CM CD, Col. c</t>
  </si>
  <si>
    <t>Tab5 2014 CM CD, Col. c</t>
  </si>
  <si>
    <t>Tab4 2015 CM CD, Col. c</t>
  </si>
  <si>
    <t>Tab3 2016 CM CD, Col. c</t>
  </si>
  <si>
    <t>Tab2 2017 CM CD, Col. c</t>
  </si>
  <si>
    <t>Tab6 2013 MA CD, Col. c</t>
  </si>
  <si>
    <t>Tab5 2014 MA CD, Col. c</t>
  </si>
  <si>
    <t>Tab4 2015 MA CD, Col. c</t>
  </si>
  <si>
    <t>Tab3 2016 MA CD, Col. c</t>
  </si>
  <si>
    <t>Tab2 2017 MA CD, Col. c</t>
  </si>
  <si>
    <t xml:space="preserve">Criteria for </t>
  </si>
  <si>
    <t>Notes</t>
  </si>
  <si>
    <t>Total Allowed &lt; $100,000 is based on a sumif formula which sums Col.c. based on the value in Col. f.</t>
  </si>
  <si>
    <t>The percent of allowed &gt; $100,000 is 1 - percent &lt; $100,000</t>
  </si>
  <si>
    <t>Total SSE</t>
  </si>
  <si>
    <t>Total SSE  &lt; $100,000</t>
  </si>
  <si>
    <t>Table 2.4</t>
  </si>
  <si>
    <t>Table 2.5</t>
  </si>
  <si>
    <t>2016 to 2017</t>
  </si>
  <si>
    <t>2013 to 2024</t>
  </si>
  <si>
    <t>Report  Figure 2.9</t>
  </si>
  <si>
    <t>Table 2.7</t>
  </si>
  <si>
    <t>Methodology/</t>
  </si>
  <si>
    <t>Purpose</t>
  </si>
  <si>
    <t>Row</t>
  </si>
  <si>
    <t>Value</t>
  </si>
  <si>
    <t>Risk Type</t>
  </si>
  <si>
    <t>Calculation</t>
  </si>
  <si>
    <t>Complete Year 1</t>
  </si>
  <si>
    <t>Claims incurred YTD in Year 1</t>
  </si>
  <si>
    <t>Starting Value</t>
  </si>
  <si>
    <t>Experience data</t>
  </si>
  <si>
    <t>Completion Factor</t>
  </si>
  <si>
    <t>Assumption</t>
  </si>
  <si>
    <t>Model-specific review</t>
  </si>
  <si>
    <t>Partial Year Trend</t>
  </si>
  <si>
    <t xml:space="preserve">d. </t>
  </si>
  <si>
    <t>Year 1 Projected Claims PMPM</t>
  </si>
  <si>
    <t>Model</t>
  </si>
  <si>
    <t>a. x (1+ b.)  x (1+ c.)</t>
  </si>
  <si>
    <t>Estimate Core Trend</t>
  </si>
  <si>
    <t>e.</t>
  </si>
  <si>
    <t>Unit Costs</t>
  </si>
  <si>
    <t>Regression analysis</t>
  </si>
  <si>
    <t>f.</t>
  </si>
  <si>
    <t>Utilization</t>
  </si>
  <si>
    <t>g.</t>
  </si>
  <si>
    <t>Mix and Severity</t>
  </si>
  <si>
    <t>h.</t>
  </si>
  <si>
    <t>Core Trend</t>
  </si>
  <si>
    <t>(1 + e.) x (1 + f.) x (1 + g.) - 1</t>
  </si>
  <si>
    <t>Estimate Non-Core Trend</t>
  </si>
  <si>
    <t>Major Provider Negotiations</t>
  </si>
  <si>
    <t>Ad hoc review</t>
  </si>
  <si>
    <t>New Technology/Drugs</t>
  </si>
  <si>
    <t>Non-Core Trend</t>
  </si>
  <si>
    <t>(1 + i.) x (1 + j.) - 1</t>
  </si>
  <si>
    <t>Group Specific Changes</t>
  </si>
  <si>
    <t>Population Aging</t>
  </si>
  <si>
    <t>Benefit Changes</t>
  </si>
  <si>
    <t>Group-Specific Changes</t>
  </si>
  <si>
    <t>(1 +l.) x (1 +m.) -1</t>
  </si>
  <si>
    <t>Net Trend</t>
  </si>
  <si>
    <t>(1 + h). x (1 + k.)  x (1 + n.) -1</t>
  </si>
  <si>
    <t>Determine Year 2 PMPM</t>
  </si>
  <si>
    <t>Best Estimate Year 2 PMPM</t>
  </si>
  <si>
    <t>d. x (1 + o.)</t>
  </si>
  <si>
    <t>Cumulative</t>
  </si>
  <si>
    <t>Net</t>
  </si>
  <si>
    <t>Std. Deviation</t>
  </si>
  <si>
    <t>Percentage</t>
  </si>
  <si>
    <t>$ Amount</t>
  </si>
  <si>
    <t>Row in Table 3.1</t>
  </si>
  <si>
    <t>d.</t>
  </si>
  <si>
    <t>Core Trends</t>
  </si>
  <si>
    <t>Non-Core Trends</t>
  </si>
  <si>
    <t>Total PMPM</t>
  </si>
  <si>
    <t>Scenario 1</t>
  </si>
  <si>
    <t>Scenario 2</t>
  </si>
  <si>
    <t>Scenario 3</t>
  </si>
  <si>
    <t>Scenario 4</t>
  </si>
  <si>
    <t>Scenario 5</t>
  </si>
  <si>
    <t>Scenario Description</t>
  </si>
  <si>
    <t>2+ Std Devs</t>
  </si>
  <si>
    <t>1 to 2 Std Devs</t>
  </si>
  <si>
    <t>+/- 1 Std Dev</t>
  </si>
  <si>
    <t xml:space="preserve"> 1 to 2 Std Devs</t>
  </si>
  <si>
    <t>Below Mean</t>
  </si>
  <si>
    <t>From Mean</t>
  </si>
  <si>
    <t>Above Mean</t>
  </si>
  <si>
    <t>Probability Distribution</t>
  </si>
  <si>
    <t>Candidate Value</t>
  </si>
  <si>
    <t>Cumulative Distribution</t>
  </si>
  <si>
    <t>Lower Bound</t>
  </si>
  <si>
    <t>Upper Bound</t>
  </si>
  <si>
    <t>Midpoint</t>
  </si>
  <si>
    <t>Budget</t>
  </si>
  <si>
    <t>Not at Risk</t>
  </si>
  <si>
    <t>At Risk</t>
  </si>
  <si>
    <t>Probability of Exceeding Budget by More Than $6 Million</t>
  </si>
  <si>
    <t>Probability of Exceeding Budget</t>
  </si>
  <si>
    <t>Expected Excess/(Shortfall)</t>
  </si>
  <si>
    <t>Report  Table 3.1</t>
  </si>
  <si>
    <t>Discussed in the report</t>
  </si>
  <si>
    <t>Report  Table 3.3</t>
  </si>
  <si>
    <t>Input Table</t>
  </si>
  <si>
    <t>Risk Measure</t>
  </si>
  <si>
    <t>Standard Deviation Percent</t>
  </si>
  <si>
    <t>Standard Deviation Value</t>
  </si>
  <si>
    <t>Probability</t>
  </si>
  <si>
    <t>Indicator</t>
  </si>
  <si>
    <t>Risk</t>
  </si>
  <si>
    <t>Calculation Table</t>
  </si>
  <si>
    <t>Chart Table</t>
  </si>
  <si>
    <t>Bracket Start Value</t>
  </si>
  <si>
    <t>Bracket End Value</t>
  </si>
  <si>
    <t xml:space="preserve">h. </t>
  </si>
  <si>
    <t>Bracket Increments</t>
  </si>
  <si>
    <t>Lower End</t>
  </si>
  <si>
    <t>Upper End</t>
  </si>
  <si>
    <t>Brackets</t>
  </si>
  <si>
    <t>Incremental</t>
  </si>
  <si>
    <t>Report Table 2.5</t>
  </si>
  <si>
    <t>Report Table 2.6</t>
  </si>
  <si>
    <t>17</t>
  </si>
  <si>
    <t>18</t>
  </si>
  <si>
    <t>19</t>
  </si>
  <si>
    <t>20</t>
  </si>
  <si>
    <t>Report Table 2.7</t>
  </si>
  <si>
    <t>https://www.soa.org/resources/research-reports/2023/calculatedrisk-using-550research/</t>
  </si>
  <si>
    <t>for ths file is shown below.</t>
  </si>
  <si>
    <r>
      <t xml:space="preserve">Sumproduct ( Col. 1, Col. 3) </t>
    </r>
    <r>
      <rPr>
        <sz val="11"/>
        <color theme="1"/>
        <rFont val="Aptos Narrow"/>
        <family val="2"/>
      </rPr>
      <t>÷</t>
    </r>
    <r>
      <rPr>
        <sz val="11"/>
        <color theme="1"/>
        <rFont val="Calibri"/>
        <family val="2"/>
      </rPr>
      <t>1,000 (Col. 1 Combined)</t>
    </r>
  </si>
  <si>
    <t>sumproduct of Col. 1 and Col. 3.</t>
  </si>
  <si>
    <t>The purpose of this table is to illustrate how to adjust a cost distribution to a projected mean,</t>
  </si>
  <si>
    <t>in this case the projected mean is $6,000, the combined number in Col. 3. Although</t>
  </si>
  <si>
    <t xml:space="preserve">the $6,000 assumption in Col.3 is an assumption, it does equal to the </t>
  </si>
  <si>
    <t>Note:</t>
  </si>
  <si>
    <t>Table 2.4 is identical to the corresponding table in  Tab12 Transition probabilities.</t>
  </si>
  <si>
    <t>Table 2.6 is identical to the corresponding table in  Tab13  Source Distributions.</t>
  </si>
  <si>
    <t xml:space="preserve">Col. </t>
  </si>
  <si>
    <t>Values from Table 3.1, based on the row indicated in Col. t</t>
  </si>
  <si>
    <t>Cumulative values based on Table 2.1</t>
  </si>
  <si>
    <t>Incremental values derived from Col. 2</t>
  </si>
  <si>
    <t>Assumptions described in paper</t>
  </si>
  <si>
    <t>Col. 3 x Col. 4</t>
  </si>
  <si>
    <t>Report  Table 3.2</t>
  </si>
  <si>
    <t xml:space="preserve"> Row</t>
  </si>
  <si>
    <t>Description of how the scenario was determined</t>
  </si>
  <si>
    <t>Based on standard normal distribution</t>
  </si>
  <si>
    <t>Lower bound for calculation</t>
  </si>
  <si>
    <t>Upper bound for calculation</t>
  </si>
  <si>
    <t>Average value in the range</t>
  </si>
  <si>
    <t>Average value for the range based on normal distribution or professional judgement</t>
  </si>
  <si>
    <t>f. - k.</t>
  </si>
  <si>
    <t xml:space="preserve">l. </t>
  </si>
  <si>
    <t>Report  Table 3.4</t>
  </si>
  <si>
    <t>Underlying Assumptions</t>
  </si>
  <si>
    <t>One Standard Deviation</t>
  </si>
  <si>
    <t>Break-Even PMPM for $6,000,000</t>
  </si>
  <si>
    <t>1.</t>
  </si>
  <si>
    <t>2.</t>
  </si>
  <si>
    <t>3.</t>
  </si>
  <si>
    <t>Assp</t>
  </si>
  <si>
    <t xml:space="preserve">  See paper</t>
  </si>
  <si>
    <t xml:space="preserve">  Comment</t>
  </si>
  <si>
    <t xml:space="preserve">  ($525- 512.50) x 12 x 40,000 = $6,000,000</t>
  </si>
  <si>
    <t>Table 3.3, row a.</t>
  </si>
  <si>
    <t>Table 3.3, row b.</t>
  </si>
  <si>
    <t>Table 3.3, row l.</t>
  </si>
  <si>
    <t>Budget (Assumption 1) - row c.</t>
  </si>
  <si>
    <t>1- Normdist where x = $512.50 (budget, Assumption1), mean = row c., standard deviation = 2.5% (Assumption 2.),  cummulative = true</t>
  </si>
  <si>
    <t>1- Normdist where x = $525.00 (break-even PMPM, Assumption3), mean = row c., standard deviation = 2.5% (Assumption 2.),  cummulative = true</t>
  </si>
  <si>
    <t>Health plan view from corresponding cost distributions</t>
  </si>
  <si>
    <t>Remaining views from unpublished data</t>
  </si>
  <si>
    <t>Health Plan</t>
  </si>
  <si>
    <t>View</t>
  </si>
  <si>
    <t>Full Year</t>
  </si>
  <si>
    <t>Enrollment Only</t>
  </si>
  <si>
    <t>HCCI</t>
  </si>
  <si>
    <t>Chart Data</t>
  </si>
  <si>
    <t>Medicare Advantage  Table</t>
  </si>
  <si>
    <t>Chart Values: Percent of Allowed</t>
  </si>
  <si>
    <t>Note</t>
  </si>
  <si>
    <t>The assumption in this table is that Col. 1 and Col. 2 are based on experience.  Col. 3 is simply pro-rated to an expected</t>
  </si>
  <si>
    <t>future mean</t>
  </si>
  <si>
    <t>Note: The purpose of this table is to illustrate the impactt of one additional claim</t>
  </si>
  <si>
    <t>f. + g. + h. + i. + j. + k.</t>
  </si>
  <si>
    <t>21</t>
  </si>
  <si>
    <t>22</t>
  </si>
  <si>
    <t>23</t>
  </si>
  <si>
    <t>24</t>
  </si>
  <si>
    <t>25</t>
  </si>
  <si>
    <t>26</t>
  </si>
  <si>
    <t>27</t>
  </si>
  <si>
    <t>28</t>
  </si>
  <si>
    <t>Report Table 3.1</t>
  </si>
  <si>
    <t>Report Table 3.2</t>
  </si>
  <si>
    <t>Report Table 3.3</t>
  </si>
  <si>
    <t>Report Table 3.4</t>
  </si>
  <si>
    <t>Report Figure 2.1</t>
  </si>
  <si>
    <t>Report Figure 2.2</t>
  </si>
  <si>
    <t>Report Figure 2.3</t>
  </si>
  <si>
    <t>Report Figure 2.4</t>
  </si>
  <si>
    <t>Report Figure 2.5</t>
  </si>
  <si>
    <t>Report Figure 2.6</t>
  </si>
  <si>
    <t>29</t>
  </si>
  <si>
    <t>30</t>
  </si>
  <si>
    <t>31</t>
  </si>
  <si>
    <t>Report Figure 3.2</t>
  </si>
  <si>
    <t xml:space="preserve">TheTable 2.5 is also identical to the corresponding table in Tab 12, but the formulas as shown. </t>
  </si>
  <si>
    <t xml:space="preserve">TheTable 2.7 is also identical to the corresponding table in Tab 13, but the formulas as shown. </t>
  </si>
  <si>
    <t>Values</t>
  </si>
  <si>
    <t>Col. 7</t>
  </si>
  <si>
    <t>Col. 8</t>
  </si>
  <si>
    <t>Col. 9</t>
  </si>
  <si>
    <t>Input</t>
  </si>
  <si>
    <t xml:space="preserve">Values  </t>
  </si>
  <si>
    <t>Column Notes</t>
  </si>
  <si>
    <t>Function</t>
  </si>
  <si>
    <t>Number</t>
  </si>
  <si>
    <t>Establish Brackets</t>
  </si>
  <si>
    <t>Col.1</t>
  </si>
  <si>
    <t>Col.2</t>
  </si>
  <si>
    <t>Col.3</t>
  </si>
  <si>
    <t>Starting value is Input row f.; Add row h. to previous values for remainder of values</t>
  </si>
  <si>
    <t>Col. 1 + Input row h.</t>
  </si>
  <si>
    <t>Average Col 1. and Col. 2</t>
  </si>
  <si>
    <t>Col. 3 x Input row a.</t>
  </si>
  <si>
    <t>Output Table</t>
  </si>
  <si>
    <t>`</t>
  </si>
  <si>
    <t>Output</t>
  </si>
  <si>
    <t>Not exceeding risk measure</t>
  </si>
  <si>
    <t>Exceeding risk measure</t>
  </si>
  <si>
    <t xml:space="preserve">  Sum of Col. 7</t>
  </si>
  <si>
    <t xml:space="preserve">  Sum of Col. 8</t>
  </si>
  <si>
    <t>Establish Bracket Probabilities</t>
  </si>
  <si>
    <t>Based on norm.dist where mean is from Col. 4</t>
  </si>
  <si>
    <t>Change in Col. 5</t>
  </si>
  <si>
    <t>Establish Bracket PMPMs</t>
  </si>
  <si>
    <t>Risk Indicator</t>
  </si>
  <si>
    <t>Extablish Risk Parameters</t>
  </si>
  <si>
    <t>If Col. 4 is great than Input row c, the value is 1, otherwise it is 0</t>
  </si>
  <si>
    <t>PMPM Not at Risk</t>
  </si>
  <si>
    <t>If Col. 7 is 0, it is Col. 4, otherwise 0</t>
  </si>
  <si>
    <t>PMPM at Risk</t>
  </si>
  <si>
    <t>If Col. 7 is 1, Col. 4, otherwise 0</t>
  </si>
  <si>
    <t>Col. 10</t>
  </si>
  <si>
    <t>Col. 11</t>
  </si>
  <si>
    <t>Col. 12</t>
  </si>
  <si>
    <t>Col. 4 in tex format</t>
  </si>
  <si>
    <t>Cumulative Prob.</t>
  </si>
  <si>
    <t>Inc. Prob</t>
  </si>
  <si>
    <t>If Col. 7 = 0, it is Col. 6, otherwise 0</t>
  </si>
  <si>
    <t>If Col. 7 = 1, it is Col. 6, otherwise 0</t>
  </si>
  <si>
    <t>Calculated based on population size</t>
  </si>
  <si>
    <t>a. x d.</t>
  </si>
  <si>
    <t>User preference</t>
  </si>
  <si>
    <t>Scenario specific  mean from Table 3.3</t>
  </si>
  <si>
    <t>To produce the chart shown in Figure 3.3, cut and paste or cell reference the values shown</t>
  </si>
  <si>
    <t>Report Tables 2.4 and 2.5</t>
  </si>
  <si>
    <t>Report Tables 2.6 and 2.7</t>
  </si>
  <si>
    <t>Report  Figure 2.7</t>
  </si>
  <si>
    <t>Report  Figure 2.8</t>
  </si>
  <si>
    <t>32</t>
  </si>
  <si>
    <t>33</t>
  </si>
  <si>
    <t>34</t>
  </si>
  <si>
    <t>35</t>
  </si>
  <si>
    <t>Report Figure 2.7</t>
  </si>
  <si>
    <t>Report Figure 2.8</t>
  </si>
  <si>
    <t>Report Figure 2.9</t>
  </si>
  <si>
    <t>Report Figures  3.3 and 3.4</t>
  </si>
  <si>
    <t>Table 3.1</t>
  </si>
  <si>
    <t>The model requires the user to input the values shown in the "Input Values" Input Table (Column C)</t>
  </si>
  <si>
    <t>Figure 3.2 a</t>
  </si>
  <si>
    <t>Figure 3.2 b</t>
  </si>
  <si>
    <t>This worksheet serves as a model for developing  charts like the ones shown in Figure 3.2 in the paper</t>
  </si>
  <si>
    <t>Figure 3.3 contains 2 side-by-side stacked bar charts developed by using this model</t>
  </si>
  <si>
    <t>The left-hand side of the chart is referred to as 3.2a and the right-hand side is referred to as 3.2b</t>
  </si>
  <si>
    <t>The input values for each chart is shown in the Input Table</t>
  </si>
  <si>
    <t>Report  Figure 2.5</t>
  </si>
  <si>
    <t>Report  Figure 2.10</t>
  </si>
  <si>
    <t>Report  Figure  3.3</t>
  </si>
  <si>
    <t>Report  Figure 3.2</t>
  </si>
  <si>
    <t>Total                Allowed</t>
  </si>
  <si>
    <t>Projection Element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</si>
</sst>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?_);_(@_)"/>
    <numFmt numFmtId="168" formatCode="0.000%"/>
    <numFmt numFmtId="169" formatCode="_(* #,##0.00000_);_(* \(#,##0.00000\);_(* &quot;-&quot;??_);_(@_)"/>
    <numFmt numFmtId="170" formatCode="_(* #,##0.000000_);_(* \(#,##0.000000\);_(* &quot;-&quot;??_);_(@_)"/>
    <numFmt numFmtId="171" formatCode="_(* #,##0.0000_);_(* \(#,##0.000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24D7C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2"/>
      <color theme="10"/>
      <name val="Segoe - UI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color theme="0"/>
      <name val="Calibri"/>
      <family val="2"/>
    </font>
    <font>
      <b/>
      <sz val="16"/>
      <color rgb="FFFFFFFF"/>
      <name val="Calibri"/>
      <family val="2"/>
    </font>
    <font>
      <sz val="16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u val="singleAccounting"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24D7C"/>
        <bgColor indexed="64"/>
      </patternFill>
    </fill>
    <fill>
      <patternFill patternType="solid">
        <fgColor rgb="FF00A083"/>
        <bgColor indexed="64"/>
      </patternFill>
    </fill>
    <fill>
      <patternFill patternType="solid">
        <fgColor rgb="FF00948E"/>
        <bgColor indexed="64"/>
      </patternFill>
    </fill>
    <fill>
      <patternFill patternType="solid">
        <fgColor rgb="FF00948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42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2" applyNumberFormat="1" applyFont="1"/>
    <xf numFmtId="43" fontId="0" fillId="0" borderId="0" xfId="0" applyNumberFormat="1"/>
    <xf numFmtId="9" fontId="0" fillId="0" borderId="0" xfId="3" applyFont="1"/>
    <xf numFmtId="166" fontId="0" fillId="0" borderId="0" xfId="3" applyNumberFormat="1" applyFont="1"/>
    <xf numFmtId="44" fontId="0" fillId="0" borderId="0" xfId="2" applyFont="1"/>
    <xf numFmtId="165" fontId="0" fillId="0" borderId="0" xfId="0" applyNumberFormat="1"/>
    <xf numFmtId="0" fontId="2" fillId="0" borderId="0" xfId="0" applyFont="1"/>
    <xf numFmtId="0" fontId="0" fillId="0" borderId="0" xfId="0" quotePrefix="1"/>
    <xf numFmtId="164" fontId="0" fillId="0" borderId="0" xfId="0" applyNumberFormat="1"/>
    <xf numFmtId="166" fontId="0" fillId="0" borderId="0" xfId="3" applyNumberFormat="1" applyFont="1" applyFill="1"/>
    <xf numFmtId="164" fontId="0" fillId="0" borderId="0" xfId="1" applyNumberFormat="1" applyFont="1" applyFill="1"/>
    <xf numFmtId="165" fontId="0" fillId="0" borderId="0" xfId="2" applyNumberFormat="1" applyFont="1" applyFill="1"/>
    <xf numFmtId="164" fontId="0" fillId="0" borderId="0" xfId="1" applyNumberFormat="1" applyFont="1" applyAlignment="1">
      <alignment horizontal="right"/>
    </xf>
    <xf numFmtId="164" fontId="0" fillId="0" borderId="1" xfId="0" applyNumberFormat="1" applyBorder="1"/>
    <xf numFmtId="165" fontId="0" fillId="0" borderId="1" xfId="2" applyNumberFormat="1" applyFont="1" applyBorder="1"/>
    <xf numFmtId="167" fontId="0" fillId="0" borderId="0" xfId="1" applyNumberFormat="1" applyFont="1"/>
    <xf numFmtId="168" fontId="0" fillId="0" borderId="0" xfId="3" applyNumberFormat="1" applyFont="1"/>
    <xf numFmtId="0" fontId="4" fillId="0" borderId="0" xfId="0" applyFont="1"/>
    <xf numFmtId="0" fontId="2" fillId="0" borderId="1" xfId="0" applyFont="1" applyBorder="1"/>
    <xf numFmtId="164" fontId="0" fillId="0" borderId="1" xfId="1" applyNumberFormat="1" applyFont="1" applyBorder="1"/>
    <xf numFmtId="43" fontId="0" fillId="0" borderId="1" xfId="0" applyNumberFormat="1" applyBorder="1"/>
    <xf numFmtId="0" fontId="6" fillId="2" borderId="0" xfId="0" applyFont="1" applyFill="1"/>
    <xf numFmtId="164" fontId="6" fillId="2" borderId="0" xfId="1" applyNumberFormat="1" applyFont="1" applyFill="1"/>
    <xf numFmtId="165" fontId="6" fillId="2" borderId="0" xfId="2" applyNumberFormat="1" applyFont="1" applyFill="1"/>
    <xf numFmtId="0" fontId="7" fillId="2" borderId="0" xfId="0" applyFont="1" applyFill="1"/>
    <xf numFmtId="0" fontId="3" fillId="3" borderId="0" xfId="0" applyFont="1" applyFill="1"/>
    <xf numFmtId="0" fontId="3" fillId="3" borderId="2" xfId="0" applyFont="1" applyFill="1" applyBorder="1"/>
    <xf numFmtId="164" fontId="3" fillId="3" borderId="3" xfId="1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3" fillId="3" borderId="4" xfId="1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164" fontId="3" fillId="3" borderId="7" xfId="1" applyNumberFormat="1" applyFont="1" applyFill="1" applyBorder="1" applyAlignment="1">
      <alignment horizontal="right"/>
    </xf>
    <xf numFmtId="164" fontId="3" fillId="3" borderId="2" xfId="1" applyNumberFormat="1" applyFont="1" applyFill="1" applyBorder="1" applyAlignment="1">
      <alignment horizontal="right"/>
    </xf>
    <xf numFmtId="164" fontId="3" fillId="3" borderId="3" xfId="1" applyNumberFormat="1" applyFont="1" applyFill="1" applyBorder="1"/>
    <xf numFmtId="164" fontId="3" fillId="3" borderId="5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right"/>
    </xf>
    <xf numFmtId="164" fontId="3" fillId="3" borderId="10" xfId="1" applyNumberFormat="1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9" fontId="0" fillId="0" borderId="1" xfId="3" applyFont="1" applyBorder="1"/>
    <xf numFmtId="166" fontId="0" fillId="0" borderId="1" xfId="3" applyNumberFormat="1" applyFont="1" applyBorder="1"/>
    <xf numFmtId="166" fontId="0" fillId="0" borderId="1" xfId="0" applyNumberFormat="1" applyBorder="1"/>
    <xf numFmtId="43" fontId="0" fillId="0" borderId="1" xfId="1" applyFont="1" applyBorder="1"/>
    <xf numFmtId="169" fontId="0" fillId="0" borderId="0" xfId="1" applyNumberFormat="1" applyFont="1"/>
    <xf numFmtId="0" fontId="3" fillId="4" borderId="7" xfId="0" applyFont="1" applyFill="1" applyBorder="1"/>
    <xf numFmtId="0" fontId="3" fillId="4" borderId="0" xfId="0" applyFont="1" applyFill="1"/>
    <xf numFmtId="0" fontId="3" fillId="4" borderId="5" xfId="0" applyFont="1" applyFill="1" applyBorder="1" applyAlignment="1">
      <alignment horizontal="right"/>
    </xf>
    <xf numFmtId="0" fontId="3" fillId="4" borderId="5" xfId="0" quotePrefix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1" xfId="0" applyBorder="1"/>
    <xf numFmtId="0" fontId="0" fillId="0" borderId="0" xfId="0" quotePrefix="1" applyAlignment="1">
      <alignment horizontal="center"/>
    </xf>
    <xf numFmtId="0" fontId="5" fillId="4" borderId="0" xfId="0" applyFont="1" applyFill="1"/>
    <xf numFmtId="0" fontId="3" fillId="4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164" fontId="10" fillId="0" borderId="0" xfId="1" applyNumberFormat="1" applyFont="1"/>
    <xf numFmtId="0" fontId="12" fillId="0" borderId="0" xfId="4" applyFont="1"/>
    <xf numFmtId="164" fontId="3" fillId="4" borderId="0" xfId="1" applyNumberFormat="1" applyFont="1" applyFill="1" applyAlignment="1">
      <alignment horizontal="right"/>
    </xf>
    <xf numFmtId="0" fontId="14" fillId="0" borderId="0" xfId="0" applyFont="1"/>
    <xf numFmtId="164" fontId="3" fillId="4" borderId="0" xfId="1" applyNumberFormat="1" applyFont="1" applyFill="1" applyAlignment="1">
      <alignment horizontal="left"/>
    </xf>
    <xf numFmtId="164" fontId="13" fillId="4" borderId="0" xfId="0" applyNumberFormat="1" applyFont="1" applyFill="1"/>
    <xf numFmtId="0" fontId="16" fillId="4" borderId="0" xfId="0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right" wrapText="1"/>
    </xf>
    <xf numFmtId="0" fontId="3" fillId="4" borderId="0" xfId="0" applyFont="1" applyFill="1" applyAlignment="1">
      <alignment horizontal="right"/>
    </xf>
    <xf numFmtId="164" fontId="3" fillId="4" borderId="0" xfId="0" applyNumberFormat="1" applyFont="1" applyFill="1"/>
    <xf numFmtId="165" fontId="3" fillId="4" borderId="0" xfId="2" applyNumberFormat="1" applyFont="1" applyFill="1" applyAlignment="1">
      <alignment horizontal="right" wrapText="1"/>
    </xf>
    <xf numFmtId="0" fontId="5" fillId="4" borderId="0" xfId="0" applyFont="1" applyFill="1" applyAlignment="1">
      <alignment horizontal="left"/>
    </xf>
    <xf numFmtId="0" fontId="17" fillId="5" borderId="0" xfId="0" applyFont="1" applyFill="1"/>
    <xf numFmtId="0" fontId="18" fillId="0" borderId="0" xfId="0" applyFont="1"/>
    <xf numFmtId="0" fontId="18" fillId="0" borderId="0" xfId="0" applyFont="1" applyAlignment="1">
      <alignment horizontal="right"/>
    </xf>
    <xf numFmtId="6" fontId="18" fillId="0" borderId="0" xfId="0" quotePrefix="1" applyNumberFormat="1" applyFont="1" applyAlignment="1">
      <alignment horizontal="center"/>
    </xf>
    <xf numFmtId="164" fontId="18" fillId="6" borderId="0" xfId="1" applyNumberFormat="1" applyFont="1" applyFill="1"/>
    <xf numFmtId="5" fontId="18" fillId="0" borderId="0" xfId="2" applyNumberFormat="1" applyFont="1"/>
    <xf numFmtId="165" fontId="18" fillId="0" borderId="0" xfId="2" applyNumberFormat="1" applyFont="1"/>
    <xf numFmtId="0" fontId="18" fillId="0" borderId="0" xfId="0" quotePrefix="1" applyFont="1" applyAlignment="1">
      <alignment horizontal="center"/>
    </xf>
    <xf numFmtId="164" fontId="18" fillId="0" borderId="0" xfId="1" applyNumberFormat="1" applyFont="1"/>
    <xf numFmtId="0" fontId="18" fillId="0" borderId="0" xfId="0" applyFont="1" applyAlignment="1">
      <alignment horizontal="center"/>
    </xf>
    <xf numFmtId="164" fontId="18" fillId="0" borderId="1" xfId="1" applyNumberFormat="1" applyFont="1" applyBorder="1"/>
    <xf numFmtId="0" fontId="17" fillId="0" borderId="0" xfId="0" applyFont="1" applyAlignment="1">
      <alignment horizontal="right"/>
    </xf>
    <xf numFmtId="0" fontId="17" fillId="0" borderId="0" xfId="0" quotePrefix="1" applyFont="1" applyAlignment="1">
      <alignment horizontal="right"/>
    </xf>
    <xf numFmtId="165" fontId="18" fillId="0" borderId="0" xfId="2" applyNumberFormat="1" applyFont="1" applyFill="1"/>
    <xf numFmtId="164" fontId="18" fillId="0" borderId="0" xfId="1" applyNumberFormat="1" applyFont="1" applyFill="1"/>
    <xf numFmtId="5" fontId="18" fillId="0" borderId="0" xfId="2" applyNumberFormat="1" applyFont="1" applyFill="1"/>
    <xf numFmtId="165" fontId="18" fillId="0" borderId="0" xfId="2" applyNumberFormat="1" applyFont="1" applyFill="1" applyBorder="1"/>
    <xf numFmtId="164" fontId="18" fillId="0" borderId="0" xfId="1" applyNumberFormat="1" applyFont="1" applyFill="1" applyBorder="1"/>
    <xf numFmtId="0" fontId="3" fillId="7" borderId="0" xfId="0" applyFont="1" applyFill="1" applyAlignment="1">
      <alignment horizontal="right"/>
    </xf>
    <xf numFmtId="0" fontId="3" fillId="7" borderId="0" xfId="0" quotePrefix="1" applyFont="1" applyFill="1" applyAlignment="1">
      <alignment horizontal="right"/>
    </xf>
    <xf numFmtId="0" fontId="13" fillId="0" borderId="0" xfId="0" applyFont="1"/>
    <xf numFmtId="49" fontId="0" fillId="0" borderId="0" xfId="0" applyNumberFormat="1"/>
    <xf numFmtId="166" fontId="0" fillId="0" borderId="0" xfId="0" applyNumberFormat="1"/>
    <xf numFmtId="166" fontId="2" fillId="0" borderId="0" xfId="3" applyNumberFormat="1" applyFont="1" applyFill="1" applyBorder="1"/>
    <xf numFmtId="0" fontId="3" fillId="7" borderId="0" xfId="0" applyFont="1" applyFill="1"/>
    <xf numFmtId="0" fontId="5" fillId="7" borderId="0" xfId="0" applyFont="1" applyFill="1"/>
    <xf numFmtId="0" fontId="5" fillId="7" borderId="0" xfId="0" applyFont="1" applyFill="1" applyAlignment="1">
      <alignment horizontal="right"/>
    </xf>
    <xf numFmtId="165" fontId="2" fillId="0" borderId="0" xfId="2" applyNumberFormat="1" applyFont="1"/>
    <xf numFmtId="165" fontId="19" fillId="0" borderId="0" xfId="2" applyNumberFormat="1" applyFont="1"/>
    <xf numFmtId="165" fontId="3" fillId="4" borderId="0" xfId="2" applyNumberFormat="1" applyFont="1" applyFill="1"/>
    <xf numFmtId="165" fontId="3" fillId="4" borderId="0" xfId="2" quotePrefix="1" applyNumberFormat="1" applyFont="1" applyFill="1" applyAlignment="1">
      <alignment horizontal="right"/>
    </xf>
    <xf numFmtId="165" fontId="3" fillId="4" borderId="0" xfId="2" applyNumberFormat="1" applyFont="1" applyFill="1" applyAlignment="1">
      <alignment horizontal="right"/>
    </xf>
    <xf numFmtId="165" fontId="20" fillId="0" borderId="0" xfId="2" applyNumberFormat="1" applyFont="1"/>
    <xf numFmtId="167" fontId="0" fillId="0" borderId="0" xfId="1" quotePrefix="1" applyNumberFormat="1" applyFont="1"/>
    <xf numFmtId="0" fontId="21" fillId="0" borderId="0" xfId="0" applyFont="1"/>
    <xf numFmtId="167" fontId="3" fillId="4" borderId="0" xfId="1" applyNumberFormat="1" applyFont="1" applyFill="1"/>
    <xf numFmtId="165" fontId="3" fillId="4" borderId="0" xfId="2" applyNumberFormat="1" applyFont="1" applyFill="1" applyAlignment="1">
      <alignment horizontal="left"/>
    </xf>
    <xf numFmtId="165" fontId="3" fillId="4" borderId="0" xfId="2" quotePrefix="1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22" fillId="5" borderId="11" xfId="0" applyFont="1" applyFill="1" applyBorder="1" applyAlignment="1">
      <alignment horizontal="right"/>
    </xf>
    <xf numFmtId="0" fontId="22" fillId="5" borderId="11" xfId="0" quotePrefix="1" applyFont="1" applyFill="1" applyBorder="1" applyAlignment="1">
      <alignment horizontal="right"/>
    </xf>
    <xf numFmtId="166" fontId="2" fillId="0" borderId="0" xfId="0" applyNumberFormat="1" applyFont="1"/>
    <xf numFmtId="0" fontId="2" fillId="0" borderId="0" xfId="0" quotePrefix="1" applyFont="1"/>
    <xf numFmtId="0" fontId="0" fillId="4" borderId="0" xfId="0" applyFill="1"/>
    <xf numFmtId="0" fontId="2" fillId="4" borderId="0" xfId="0" applyFont="1" applyFill="1"/>
    <xf numFmtId="0" fontId="3" fillId="3" borderId="0" xfId="0" applyFont="1" applyFill="1" applyAlignment="1">
      <alignment horizontal="right"/>
    </xf>
    <xf numFmtId="44" fontId="0" fillId="0" borderId="0" xfId="0" applyNumberFormat="1"/>
    <xf numFmtId="0" fontId="3" fillId="3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3" fillId="3" borderId="8" xfId="0" applyFont="1" applyFill="1" applyBorder="1"/>
    <xf numFmtId="170" fontId="0" fillId="0" borderId="0" xfId="1" applyNumberFormat="1" applyFont="1"/>
    <xf numFmtId="171" fontId="4" fillId="0" borderId="0" xfId="1" applyNumberFormat="1" applyFont="1"/>
    <xf numFmtId="171" fontId="0" fillId="0" borderId="0" xfId="1" applyNumberFormat="1" applyFont="1"/>
    <xf numFmtId="171" fontId="3" fillId="4" borderId="0" xfId="1" applyNumberFormat="1" applyFont="1" applyFill="1"/>
    <xf numFmtId="171" fontId="0" fillId="0" borderId="0" xfId="1" applyNumberFormat="1" applyFont="1" applyAlignment="1">
      <alignment horizontal="right"/>
    </xf>
    <xf numFmtId="171" fontId="23" fillId="0" borderId="0" xfId="1" applyNumberFormat="1" applyFont="1"/>
    <xf numFmtId="43" fontId="3" fillId="4" borderId="0" xfId="1" applyFont="1" applyFill="1" applyAlignment="1">
      <alignment horizontal="right"/>
    </xf>
    <xf numFmtId="170" fontId="3" fillId="4" borderId="0" xfId="1" applyNumberFormat="1" applyFont="1" applyFill="1" applyAlignment="1">
      <alignment horizontal="right"/>
    </xf>
    <xf numFmtId="171" fontId="3" fillId="4" borderId="0" xfId="1" applyNumberFormat="1" applyFont="1" applyFill="1" applyAlignment="1">
      <alignment horizontal="center"/>
    </xf>
    <xf numFmtId="171" fontId="3" fillId="4" borderId="3" xfId="1" applyNumberFormat="1" applyFont="1" applyFill="1" applyBorder="1" applyAlignment="1">
      <alignment horizontal="right"/>
    </xf>
    <xf numFmtId="171" fontId="3" fillId="4" borderId="8" xfId="1" applyNumberFormat="1" applyFont="1" applyFill="1" applyBorder="1"/>
    <xf numFmtId="171" fontId="3" fillId="4" borderId="7" xfId="1" applyNumberFormat="1" applyFont="1" applyFill="1" applyBorder="1"/>
    <xf numFmtId="171" fontId="3" fillId="4" borderId="0" xfId="1" applyNumberFormat="1" applyFont="1" applyFill="1" applyBorder="1" applyAlignment="1">
      <alignment horizontal="right"/>
    </xf>
    <xf numFmtId="169" fontId="0" fillId="0" borderId="0" xfId="0" applyNumberFormat="1"/>
    <xf numFmtId="0" fontId="4" fillId="0" borderId="0" xfId="0" applyFont="1" applyAlignment="1">
      <alignment horizontal="left"/>
    </xf>
    <xf numFmtId="0" fontId="24" fillId="0" borderId="0" xfId="4" applyFont="1"/>
    <xf numFmtId="0" fontId="3" fillId="3" borderId="7" xfId="0" applyFont="1" applyFill="1" applyBorder="1"/>
    <xf numFmtId="10" fontId="0" fillId="0" borderId="0" xfId="3" applyNumberFormat="1" applyFont="1"/>
    <xf numFmtId="0" fontId="0" fillId="3" borderId="0" xfId="0" applyFill="1"/>
    <xf numFmtId="0" fontId="3" fillId="3" borderId="4" xfId="0" applyFont="1" applyFill="1" applyBorder="1"/>
    <xf numFmtId="0" fontId="3" fillId="3" borderId="8" xfId="0" quotePrefix="1" applyFont="1" applyFill="1" applyBorder="1" applyAlignment="1">
      <alignment horizontal="left"/>
    </xf>
    <xf numFmtId="166" fontId="2" fillId="0" borderId="0" xfId="3" applyNumberFormat="1" applyFont="1" applyFill="1" applyBorder="1" applyAlignment="1"/>
    <xf numFmtId="0" fontId="21" fillId="0" borderId="0" xfId="0" quotePrefix="1" applyFont="1"/>
    <xf numFmtId="0" fontId="18" fillId="0" borderId="1" xfId="0" applyFont="1" applyBorder="1" applyAlignment="1">
      <alignment horizontal="center"/>
    </xf>
    <xf numFmtId="0" fontId="3" fillId="4" borderId="0" xfId="0" quotePrefix="1" applyFont="1" applyFill="1" applyAlignment="1">
      <alignment horizontal="left"/>
    </xf>
    <xf numFmtId="0" fontId="13" fillId="3" borderId="0" xfId="0" applyFont="1" applyFill="1"/>
    <xf numFmtId="171" fontId="3" fillId="3" borderId="0" xfId="1" applyNumberFormat="1" applyFont="1" applyFill="1"/>
    <xf numFmtId="171" fontId="0" fillId="0" borderId="12" xfId="1" applyNumberFormat="1" applyFont="1" applyBorder="1"/>
    <xf numFmtId="171" fontId="0" fillId="0" borderId="13" xfId="1" applyNumberFormat="1" applyFont="1" applyBorder="1"/>
    <xf numFmtId="0" fontId="0" fillId="0" borderId="13" xfId="0" applyBorder="1"/>
    <xf numFmtId="0" fontId="0" fillId="0" borderId="14" xfId="0" applyBorder="1"/>
    <xf numFmtId="171" fontId="0" fillId="0" borderId="15" xfId="1" applyNumberFormat="1" applyFont="1" applyBorder="1"/>
    <xf numFmtId="171" fontId="0" fillId="0" borderId="0" xfId="1" applyNumberFormat="1" applyFont="1" applyBorder="1"/>
    <xf numFmtId="0" fontId="0" fillId="0" borderId="16" xfId="0" applyBorder="1"/>
    <xf numFmtId="171" fontId="0" fillId="0" borderId="17" xfId="1" applyNumberFormat="1" applyFont="1" applyBorder="1"/>
    <xf numFmtId="171" fontId="0" fillId="0" borderId="18" xfId="1" applyNumberFormat="1" applyFont="1" applyBorder="1"/>
    <xf numFmtId="0" fontId="0" fillId="0" borderId="18" xfId="0" applyBorder="1"/>
    <xf numFmtId="0" fontId="0" fillId="0" borderId="19" xfId="0" applyBorder="1"/>
    <xf numFmtId="171" fontId="0" fillId="0" borderId="23" xfId="1" applyNumberFormat="1" applyFont="1" applyBorder="1"/>
    <xf numFmtId="171" fontId="0" fillId="0" borderId="24" xfId="1" applyNumberFormat="1" applyFont="1" applyBorder="1"/>
    <xf numFmtId="171" fontId="0" fillId="0" borderId="25" xfId="1" applyNumberFormat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5" fontId="18" fillId="6" borderId="1" xfId="2" applyNumberFormat="1" applyFont="1" applyFill="1" applyBorder="1"/>
    <xf numFmtId="171" fontId="9" fillId="0" borderId="0" xfId="1" applyNumberFormat="1" applyFont="1"/>
    <xf numFmtId="0" fontId="17" fillId="5" borderId="0" xfId="0" applyFont="1" applyFill="1" applyAlignment="1">
      <alignment horizontal="center"/>
    </xf>
    <xf numFmtId="0" fontId="17" fillId="5" borderId="0" xfId="0" quotePrefix="1" applyFont="1" applyFill="1" applyAlignment="1">
      <alignment horizontal="center"/>
    </xf>
    <xf numFmtId="164" fontId="25" fillId="4" borderId="0" xfId="1" applyNumberFormat="1" applyFont="1" applyFill="1" applyAlignment="1">
      <alignment horizontal="right"/>
    </xf>
    <xf numFmtId="164" fontId="25" fillId="4" borderId="0" xfId="1" applyNumberFormat="1" applyFont="1" applyFill="1" applyAlignment="1">
      <alignment horizontal="left"/>
    </xf>
    <xf numFmtId="164" fontId="26" fillId="0" borderId="0" xfId="0" quotePrefix="1" applyNumberFormat="1" applyFont="1"/>
    <xf numFmtId="164" fontId="26" fillId="0" borderId="0" xfId="0" applyNumberFormat="1" applyFont="1"/>
    <xf numFmtId="165" fontId="26" fillId="0" borderId="0" xfId="2" applyNumberFormat="1" applyFont="1" applyFill="1"/>
    <xf numFmtId="164" fontId="26" fillId="0" borderId="0" xfId="1" applyNumberFormat="1" applyFont="1" applyFill="1"/>
    <xf numFmtId="164" fontId="26" fillId="0" borderId="0" xfId="1" applyNumberFormat="1" applyFont="1"/>
    <xf numFmtId="165" fontId="26" fillId="0" borderId="0" xfId="2" applyNumberFormat="1" applyFont="1"/>
    <xf numFmtId="164" fontId="26" fillId="0" borderId="1" xfId="0" applyNumberFormat="1" applyFont="1" applyBorder="1"/>
    <xf numFmtId="165" fontId="26" fillId="0" borderId="1" xfId="2" applyNumberFormat="1" applyFont="1" applyBorder="1"/>
    <xf numFmtId="164" fontId="25" fillId="4" borderId="0" xfId="1" applyNumberFormat="1" applyFont="1" applyFill="1" applyAlignment="1">
      <alignment horizontal="center"/>
    </xf>
    <xf numFmtId="164" fontId="25" fillId="4" borderId="0" xfId="1" applyNumberFormat="1" applyFont="1" applyFill="1" applyAlignment="1">
      <alignment horizontal="center" wrapText="1"/>
    </xf>
    <xf numFmtId="165" fontId="4" fillId="0" borderId="0" xfId="2" applyNumberFormat="1" applyFont="1"/>
    <xf numFmtId="165" fontId="4" fillId="0" borderId="1" xfId="2" applyNumberFormat="1" applyFont="1" applyBorder="1"/>
    <xf numFmtId="0" fontId="26" fillId="0" borderId="0" xfId="0" applyFont="1"/>
    <xf numFmtId="0" fontId="26" fillId="0" borderId="1" xfId="0" applyFont="1" applyBorder="1"/>
    <xf numFmtId="166" fontId="26" fillId="0" borderId="0" xfId="3" applyNumberFormat="1" applyFont="1"/>
    <xf numFmtId="166" fontId="26" fillId="0" borderId="1" xfId="3" applyNumberFormat="1" applyFont="1" applyBorder="1"/>
    <xf numFmtId="0" fontId="25" fillId="3" borderId="0" xfId="0" applyFont="1" applyFill="1"/>
    <xf numFmtId="0" fontId="28" fillId="3" borderId="0" xfId="0" applyFont="1" applyFill="1"/>
    <xf numFmtId="0" fontId="29" fillId="0" borderId="0" xfId="0" applyFont="1"/>
    <xf numFmtId="165" fontId="29" fillId="0" borderId="0" xfId="2" applyNumberFormat="1" applyFont="1"/>
    <xf numFmtId="166" fontId="29" fillId="0" borderId="0" xfId="3" applyNumberFormat="1" applyFont="1"/>
    <xf numFmtId="0" fontId="29" fillId="0" borderId="1" xfId="0" applyFont="1" applyBorder="1"/>
    <xf numFmtId="165" fontId="29" fillId="0" borderId="1" xfId="2" applyNumberFormat="1" applyFont="1" applyBorder="1"/>
    <xf numFmtId="166" fontId="29" fillId="0" borderId="1" xfId="3" applyNumberFormat="1" applyFont="1" applyBorder="1"/>
    <xf numFmtId="0" fontId="27" fillId="3" borderId="0" xfId="0" applyFont="1" applyFill="1"/>
    <xf numFmtId="0" fontId="27" fillId="3" borderId="0" xfId="0" applyFont="1" applyFill="1" applyAlignment="1">
      <alignment horizontal="right"/>
    </xf>
    <xf numFmtId="166" fontId="4" fillId="0" borderId="0" xfId="3" applyNumberFormat="1" applyFont="1"/>
    <xf numFmtId="166" fontId="4" fillId="0" borderId="0" xfId="3" applyNumberFormat="1" applyFont="1" applyBorder="1"/>
    <xf numFmtId="0" fontId="4" fillId="0" borderId="1" xfId="0" applyFont="1" applyBorder="1"/>
    <xf numFmtId="166" fontId="4" fillId="0" borderId="1" xfId="3" applyNumberFormat="1" applyFont="1" applyBorder="1"/>
    <xf numFmtId="0" fontId="28" fillId="3" borderId="8" xfId="0" applyFont="1" applyFill="1" applyBorder="1" applyAlignment="1">
      <alignment horizontal="left" indent="1"/>
    </xf>
    <xf numFmtId="0" fontId="28" fillId="3" borderId="8" xfId="0" applyFont="1" applyFill="1" applyBorder="1" applyAlignment="1">
      <alignment horizontal="right" indent="1"/>
    </xf>
    <xf numFmtId="0" fontId="28" fillId="3" borderId="8" xfId="0" applyFont="1" applyFill="1" applyBorder="1" applyAlignment="1">
      <alignment horizontal="right"/>
    </xf>
    <xf numFmtId="0" fontId="30" fillId="0" borderId="0" xfId="0" applyFont="1"/>
    <xf numFmtId="0" fontId="29" fillId="0" borderId="0" xfId="0" applyFont="1" applyAlignment="1">
      <alignment horizontal="right"/>
    </xf>
    <xf numFmtId="166" fontId="29" fillId="0" borderId="0" xfId="3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164" fontId="29" fillId="0" borderId="0" xfId="1" applyNumberFormat="1" applyFont="1"/>
    <xf numFmtId="166" fontId="29" fillId="0" borderId="0" xfId="3" applyNumberFormat="1" applyFont="1" applyAlignment="1">
      <alignment horizontal="right"/>
    </xf>
    <xf numFmtId="44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5" fillId="3" borderId="8" xfId="0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quotePrefix="1" applyFont="1" applyAlignment="1">
      <alignment horizontal="right"/>
    </xf>
    <xf numFmtId="166" fontId="31" fillId="0" borderId="0" xfId="3" applyNumberFormat="1" applyFont="1" applyAlignment="1">
      <alignment wrapText="1"/>
    </xf>
    <xf numFmtId="166" fontId="26" fillId="0" borderId="0" xfId="3" applyNumberFormat="1" applyFont="1" applyAlignment="1">
      <alignment horizontal="right"/>
    </xf>
    <xf numFmtId="44" fontId="26" fillId="0" borderId="0" xfId="2" applyFont="1"/>
    <xf numFmtId="0" fontId="26" fillId="0" borderId="0" xfId="0" applyFont="1" applyAlignment="1">
      <alignment wrapText="1"/>
    </xf>
    <xf numFmtId="0" fontId="26" fillId="0" borderId="0" xfId="0" applyFont="1" applyAlignment="1">
      <alignment vertical="top"/>
    </xf>
    <xf numFmtId="166" fontId="26" fillId="0" borderId="0" xfId="3" applyNumberFormat="1" applyFont="1" applyAlignment="1">
      <alignment vertical="top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9" fontId="0" fillId="0" borderId="0" xfId="0" applyNumberFormat="1"/>
    <xf numFmtId="9" fontId="0" fillId="0" borderId="1" xfId="0" applyNumberFormat="1" applyBorder="1"/>
    <xf numFmtId="0" fontId="32" fillId="4" borderId="7" xfId="0" applyFont="1" applyFill="1" applyBorder="1"/>
    <xf numFmtId="0" fontId="32" fillId="4" borderId="0" xfId="0" applyFont="1" applyFill="1"/>
    <xf numFmtId="0" fontId="32" fillId="4" borderId="5" xfId="0" applyFont="1" applyFill="1" applyBorder="1" applyAlignment="1">
      <alignment horizontal="right"/>
    </xf>
    <xf numFmtId="0" fontId="32" fillId="4" borderId="5" xfId="0" quotePrefix="1" applyFont="1" applyFill="1" applyBorder="1" applyAlignment="1">
      <alignment horizontal="right"/>
    </xf>
    <xf numFmtId="0" fontId="33" fillId="0" borderId="0" xfId="0" applyFont="1"/>
    <xf numFmtId="164" fontId="33" fillId="0" borderId="0" xfId="0" applyNumberFormat="1" applyFont="1"/>
    <xf numFmtId="0" fontId="33" fillId="0" borderId="0" xfId="0" quotePrefix="1" applyFont="1" applyAlignment="1">
      <alignment horizontal="left"/>
    </xf>
    <xf numFmtId="0" fontId="33" fillId="0" borderId="1" xfId="0" applyFont="1" applyBorder="1"/>
    <xf numFmtId="164" fontId="33" fillId="0" borderId="1" xfId="0" applyNumberFormat="1" applyFont="1" applyBorder="1"/>
    <xf numFmtId="0" fontId="34" fillId="0" borderId="0" xfId="0" applyFont="1"/>
    <xf numFmtId="166" fontId="33" fillId="0" borderId="0" xfId="3" applyNumberFormat="1" applyFont="1"/>
    <xf numFmtId="166" fontId="33" fillId="0" borderId="1" xfId="3" applyNumberFormat="1" applyFont="1" applyBorder="1"/>
    <xf numFmtId="0" fontId="28" fillId="3" borderId="0" xfId="0" applyFont="1" applyFill="1" applyAlignment="1">
      <alignment horizontal="center" wrapText="1"/>
    </xf>
    <xf numFmtId="0" fontId="26" fillId="0" borderId="0" xfId="0" applyFont="1" applyAlignment="1">
      <alignment horizont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A083"/>
      <color rgb="FF77C4D5"/>
      <color rgb="FF024D7C"/>
      <color rgb="FF00948E"/>
      <color rgb="FFBFBF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9137061-C46E-43C5-B3EF-E6ECD1DA17DD}" type="VALUE">
                      <a:rPr lang="en-US" sz="1000" baseline="0"/>
                      <a:pPr/>
                      <a:t>[VALUE]</a:t>
                    </a:fld>
                    <a:endParaRPr lang="en-US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DBF-4707-876E-5A2F88C826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C138A46-0346-4F5B-8EE6-51CCE4044F0B}" type="VALUE">
                      <a:rPr lang="en-US" sz="1000" baseline="0"/>
                      <a:pPr/>
                      <a:t>[VALUE]</a:t>
                    </a:fld>
                    <a:endParaRPr lang="en-US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BF-4707-876E-5A2F88C8263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FF9A5A9-D68C-4947-AA01-E0CFB522A9FB}" type="VALUE">
                      <a:rPr lang="en-US" sz="1000" baseline="0"/>
                      <a:pPr/>
                      <a:t>[VALUE]</a:t>
                    </a:fld>
                    <a:endParaRPr lang="en-US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BF-4707-876E-5A2F88C826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'Tab25 Figure 2.1'!$D$22:$D$22</c:f>
              <c:strCache>
                <c:ptCount val="1"/>
                <c:pt idx="0">
                  <c:v>View</c:v>
                </c:pt>
              </c:strCache>
            </c:strRef>
          </c:cat>
          <c:val>
            <c:numRef>
              <c:f>'Tab25 Figure 2.1'!$B$23:$D$23</c:f>
              <c:numCache>
                <c:formatCode>0.0%</c:formatCode>
                <c:ptCount val="3"/>
                <c:pt idx="0">
                  <c:v>0.56970393319494128</c:v>
                </c:pt>
                <c:pt idx="1">
                  <c:v>0.58765983000118993</c:v>
                </c:pt>
                <c:pt idx="2">
                  <c:v>0.63124199011401882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0-49C5-9D61-0BE408492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overlap val="-27"/>
        <c:axId val="1345733344"/>
        <c:axId val="1345733824"/>
      </c:barChart>
      <c:catAx>
        <c:axId val="13457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733824"/>
        <c:crosses val="autoZero"/>
        <c:auto val="1"/>
        <c:lblAlgn val="ctr"/>
        <c:lblOffset val="100"/>
        <c:noMultiLvlLbl val="0"/>
      </c:catAx>
      <c:valAx>
        <c:axId val="1345733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34573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2703412073491E-2"/>
          <c:y val="0.10752688172043011"/>
          <c:w val="0.87232174103237092"/>
          <c:h val="0.701929752577453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'Tab 34 Figure 2.10'!$A$7</c:f>
              <c:strCache>
                <c:ptCount val="1"/>
                <c:pt idx="0">
                  <c:v>Top 5%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34 Figure 2.10'!$B$5:$E$6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'Tab 34 Figure 2.10'!$B$7:$E$7</c:f>
              <c:numCache>
                <c:formatCode>0.0%</c:formatCode>
                <c:ptCount val="4"/>
                <c:pt idx="0">
                  <c:v>0.26419080675209117</c:v>
                </c:pt>
                <c:pt idx="1">
                  <c:v>0.26737251220055774</c:v>
                </c:pt>
                <c:pt idx="2">
                  <c:v>0.25808726228375001</c:v>
                </c:pt>
                <c:pt idx="3">
                  <c:v>0.27337041678725377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5-465D-9F35-83C15E3F5025}"/>
            </c:ext>
          </c:extLst>
        </c:ser>
        <c:ser>
          <c:idx val="1"/>
          <c:order val="1"/>
          <c:tx>
            <c:strRef>
              <c:f>'Tab 34 Figure 2.10'!$A$8</c:f>
              <c:strCache>
                <c:ptCount val="1"/>
                <c:pt idx="0">
                  <c:v>Top 5-10%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34 Figure 2.10'!$B$5:$E$6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'Tab 34 Figure 2.10'!$B$8:$E$8</c:f>
              <c:numCache>
                <c:formatCode>0.0%</c:formatCode>
                <c:ptCount val="4"/>
                <c:pt idx="0">
                  <c:v>0.11723360603834757</c:v>
                </c:pt>
                <c:pt idx="1">
                  <c:v>0.11764006016111073</c:v>
                </c:pt>
                <c:pt idx="2">
                  <c:v>0.11061040155708558</c:v>
                </c:pt>
                <c:pt idx="3">
                  <c:v>0.11981491421210835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E5-465D-9F35-83C15E3F5025}"/>
            </c:ext>
          </c:extLst>
        </c:ser>
        <c:ser>
          <c:idx val="2"/>
          <c:order val="2"/>
          <c:tx>
            <c:strRef>
              <c:f>'Tab 34 Figure 2.10'!$A$9</c:f>
              <c:strCache>
                <c:ptCount val="1"/>
                <c:pt idx="0">
                  <c:v>Top 10-25%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34 Figure 2.10'!$B$5:$E$6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'Tab 34 Figure 2.10'!$B$9:$E$9</c:f>
              <c:numCache>
                <c:formatCode>0.0%</c:formatCode>
                <c:ptCount val="4"/>
                <c:pt idx="0">
                  <c:v>0.1750567055825194</c:v>
                </c:pt>
                <c:pt idx="1">
                  <c:v>0.17364946798627967</c:v>
                </c:pt>
                <c:pt idx="2">
                  <c:v>0.16060895209887674</c:v>
                </c:pt>
                <c:pt idx="3">
                  <c:v>0.18052323963025341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E5-465D-9F35-83C15E3F5025}"/>
            </c:ext>
          </c:extLst>
        </c:ser>
        <c:ser>
          <c:idx val="3"/>
          <c:order val="3"/>
          <c:tx>
            <c:strRef>
              <c:f>'Tab 34 Figure 2.10'!$A$10</c:f>
              <c:strCache>
                <c:ptCount val="1"/>
                <c:pt idx="0">
                  <c:v>Top 25-50%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34 Figure 2.10'!$B$5:$E$6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'Tab 34 Figure 2.10'!$B$10:$E$10</c:f>
              <c:numCache>
                <c:formatCode>0.0%</c:formatCode>
                <c:ptCount val="4"/>
                <c:pt idx="0">
                  <c:v>0.14104209008436183</c:v>
                </c:pt>
                <c:pt idx="1">
                  <c:v>0.13865549659858667</c:v>
                </c:pt>
                <c:pt idx="2">
                  <c:v>0.12602937051459032</c:v>
                </c:pt>
                <c:pt idx="3">
                  <c:v>0.13776974855412352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E5-465D-9F35-83C15E3F5025}"/>
            </c:ext>
          </c:extLst>
        </c:ser>
        <c:ser>
          <c:idx val="4"/>
          <c:order val="4"/>
          <c:tx>
            <c:strRef>
              <c:f>'Tab 34 Figure 2.10'!$A$11</c:f>
              <c:strCache>
                <c:ptCount val="1"/>
                <c:pt idx="0">
                  <c:v>Bottom 50%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34 Figure 2.10'!$B$5:$E$6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'Tab 34 Figure 2.10'!$B$11:$E$11</c:f>
              <c:numCache>
                <c:formatCode>0.0%</c:formatCode>
                <c:ptCount val="4"/>
                <c:pt idx="0">
                  <c:v>0.10534006318185352</c:v>
                </c:pt>
                <c:pt idx="1">
                  <c:v>0.11081697288223709</c:v>
                </c:pt>
                <c:pt idx="2">
                  <c:v>9.7570993850622512E-2</c:v>
                </c:pt>
                <c:pt idx="3">
                  <c:v>0.10765973487412832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E5-465D-9F35-83C15E3F5025}"/>
            </c:ext>
          </c:extLst>
        </c:ser>
        <c:ser>
          <c:idx val="5"/>
          <c:order val="5"/>
          <c:tx>
            <c:strRef>
              <c:f>'Tab 34 Figure 2.10'!$A$12</c:f>
              <c:strCache>
                <c:ptCount val="1"/>
                <c:pt idx="0">
                  <c:v>New Entrants</c:v>
                </c:pt>
              </c:strCache>
            </c:strRef>
          </c:tx>
          <c:spPr>
            <a:solidFill>
              <a:srgbClr val="77C4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34 Figure 2.10'!$B$5:$E$6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'Tab 34 Figure 2.10'!$B$12:$E$12</c:f>
              <c:numCache>
                <c:formatCode>0.0%</c:formatCode>
                <c:ptCount val="4"/>
                <c:pt idx="0">
                  <c:v>0.19713672836082655</c:v>
                </c:pt>
                <c:pt idx="1">
                  <c:v>0.19186549017122811</c:v>
                </c:pt>
                <c:pt idx="2">
                  <c:v>0.24709301969507483</c:v>
                </c:pt>
                <c:pt idx="3">
                  <c:v>0.18086194594213265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E5-465D-9F35-83C15E3F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4236512"/>
        <c:axId val="1624231936"/>
      </c:barChart>
      <c:catAx>
        <c:axId val="162423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231936"/>
        <c:crosses val="autoZero"/>
        <c:auto val="1"/>
        <c:lblAlgn val="ctr"/>
        <c:lblOffset val="100"/>
        <c:noMultiLvlLbl val="0"/>
      </c:catAx>
      <c:valAx>
        <c:axId val="16242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23651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'Tab35  Figure 3.2 '!$L$36</c:f>
              <c:strCache>
                <c:ptCount val="1"/>
                <c:pt idx="0">
                  <c:v> Not at Risk </c:v>
                </c:pt>
              </c:strCache>
            </c:strRef>
          </c:tx>
          <c:spPr>
            <a:solidFill>
              <a:srgbClr val="00A083"/>
            </a:solidFill>
            <a:ln>
              <a:noFill/>
            </a:ln>
            <a:effectLst/>
          </c:spPr>
          <c:invertIfNegative val="0"/>
          <c:cat>
            <c:strRef>
              <c:f>'Tab35  Figure 3.2 '!$K$38:$K$239</c:f>
              <c:strCache>
                <c:ptCount val="202"/>
                <c:pt idx="0">
                  <c:v>$216</c:v>
                </c:pt>
                <c:pt idx="1">
                  <c:v>$433</c:v>
                </c:pt>
                <c:pt idx="2">
                  <c:v>$433</c:v>
                </c:pt>
                <c:pt idx="3">
                  <c:v>$434</c:v>
                </c:pt>
                <c:pt idx="4">
                  <c:v>$434</c:v>
                </c:pt>
                <c:pt idx="5">
                  <c:v>$435</c:v>
                </c:pt>
                <c:pt idx="6">
                  <c:v>$435</c:v>
                </c:pt>
                <c:pt idx="7">
                  <c:v>$435</c:v>
                </c:pt>
                <c:pt idx="8">
                  <c:v>$436</c:v>
                </c:pt>
                <c:pt idx="9">
                  <c:v>$436</c:v>
                </c:pt>
                <c:pt idx="10">
                  <c:v>$437</c:v>
                </c:pt>
                <c:pt idx="11">
                  <c:v>$437</c:v>
                </c:pt>
                <c:pt idx="12">
                  <c:v>$438</c:v>
                </c:pt>
                <c:pt idx="13">
                  <c:v>$438</c:v>
                </c:pt>
                <c:pt idx="14">
                  <c:v>$439</c:v>
                </c:pt>
                <c:pt idx="15">
                  <c:v>$439</c:v>
                </c:pt>
                <c:pt idx="16">
                  <c:v>$440</c:v>
                </c:pt>
                <c:pt idx="17">
                  <c:v>$440</c:v>
                </c:pt>
                <c:pt idx="18">
                  <c:v>$441</c:v>
                </c:pt>
                <c:pt idx="19">
                  <c:v>$441</c:v>
                </c:pt>
                <c:pt idx="20">
                  <c:v>$442</c:v>
                </c:pt>
                <c:pt idx="21">
                  <c:v>$442</c:v>
                </c:pt>
                <c:pt idx="22">
                  <c:v>$443</c:v>
                </c:pt>
                <c:pt idx="23">
                  <c:v>$443</c:v>
                </c:pt>
                <c:pt idx="24">
                  <c:v>$444</c:v>
                </c:pt>
                <c:pt idx="25">
                  <c:v>$444</c:v>
                </c:pt>
                <c:pt idx="26">
                  <c:v>$445</c:v>
                </c:pt>
                <c:pt idx="27">
                  <c:v>$445</c:v>
                </c:pt>
                <c:pt idx="28">
                  <c:v>$446</c:v>
                </c:pt>
                <c:pt idx="29">
                  <c:v>$446</c:v>
                </c:pt>
                <c:pt idx="30">
                  <c:v>$447</c:v>
                </c:pt>
                <c:pt idx="31">
                  <c:v>$447</c:v>
                </c:pt>
                <c:pt idx="32">
                  <c:v>$447</c:v>
                </c:pt>
                <c:pt idx="33">
                  <c:v>$448</c:v>
                </c:pt>
                <c:pt idx="34">
                  <c:v>$448</c:v>
                </c:pt>
                <c:pt idx="35">
                  <c:v>$449</c:v>
                </c:pt>
                <c:pt idx="36">
                  <c:v>$449</c:v>
                </c:pt>
                <c:pt idx="37">
                  <c:v>$450</c:v>
                </c:pt>
                <c:pt idx="38">
                  <c:v>$450</c:v>
                </c:pt>
                <c:pt idx="39">
                  <c:v>$451</c:v>
                </c:pt>
                <c:pt idx="40">
                  <c:v>$451</c:v>
                </c:pt>
                <c:pt idx="41">
                  <c:v>$452</c:v>
                </c:pt>
                <c:pt idx="42">
                  <c:v>$452</c:v>
                </c:pt>
                <c:pt idx="43">
                  <c:v>$453</c:v>
                </c:pt>
                <c:pt idx="44">
                  <c:v>$453</c:v>
                </c:pt>
                <c:pt idx="45">
                  <c:v>$454</c:v>
                </c:pt>
                <c:pt idx="46">
                  <c:v>$454</c:v>
                </c:pt>
                <c:pt idx="47">
                  <c:v>$455</c:v>
                </c:pt>
                <c:pt idx="48">
                  <c:v>$455</c:v>
                </c:pt>
                <c:pt idx="49">
                  <c:v>$456</c:v>
                </c:pt>
                <c:pt idx="50">
                  <c:v>$456</c:v>
                </c:pt>
                <c:pt idx="51">
                  <c:v>$457</c:v>
                </c:pt>
                <c:pt idx="52">
                  <c:v>$457</c:v>
                </c:pt>
                <c:pt idx="53">
                  <c:v>$458</c:v>
                </c:pt>
                <c:pt idx="54">
                  <c:v>$458</c:v>
                </c:pt>
                <c:pt idx="55">
                  <c:v>$459</c:v>
                </c:pt>
                <c:pt idx="56">
                  <c:v>$459</c:v>
                </c:pt>
                <c:pt idx="57">
                  <c:v>$459</c:v>
                </c:pt>
                <c:pt idx="58">
                  <c:v>$460</c:v>
                </c:pt>
                <c:pt idx="59">
                  <c:v>$460</c:v>
                </c:pt>
                <c:pt idx="60">
                  <c:v>$461</c:v>
                </c:pt>
                <c:pt idx="61">
                  <c:v>$461</c:v>
                </c:pt>
                <c:pt idx="62">
                  <c:v>$462</c:v>
                </c:pt>
                <c:pt idx="63">
                  <c:v>$462</c:v>
                </c:pt>
                <c:pt idx="64">
                  <c:v>$463</c:v>
                </c:pt>
                <c:pt idx="65">
                  <c:v>$463</c:v>
                </c:pt>
                <c:pt idx="66">
                  <c:v>$464</c:v>
                </c:pt>
                <c:pt idx="67">
                  <c:v>$464</c:v>
                </c:pt>
                <c:pt idx="68">
                  <c:v>$465</c:v>
                </c:pt>
                <c:pt idx="69">
                  <c:v>$465</c:v>
                </c:pt>
                <c:pt idx="70">
                  <c:v>$466</c:v>
                </c:pt>
                <c:pt idx="71">
                  <c:v>$466</c:v>
                </c:pt>
                <c:pt idx="72">
                  <c:v>$467</c:v>
                </c:pt>
                <c:pt idx="73">
                  <c:v>$467</c:v>
                </c:pt>
                <c:pt idx="74">
                  <c:v>$468</c:v>
                </c:pt>
                <c:pt idx="75">
                  <c:v>$468</c:v>
                </c:pt>
                <c:pt idx="76">
                  <c:v>$469</c:v>
                </c:pt>
                <c:pt idx="77">
                  <c:v>$469</c:v>
                </c:pt>
                <c:pt idx="78">
                  <c:v>$470</c:v>
                </c:pt>
                <c:pt idx="79">
                  <c:v>$470</c:v>
                </c:pt>
                <c:pt idx="80">
                  <c:v>$471</c:v>
                </c:pt>
                <c:pt idx="81">
                  <c:v>$471</c:v>
                </c:pt>
                <c:pt idx="82">
                  <c:v>$471</c:v>
                </c:pt>
                <c:pt idx="83">
                  <c:v>$472</c:v>
                </c:pt>
                <c:pt idx="84">
                  <c:v>$472</c:v>
                </c:pt>
                <c:pt idx="85">
                  <c:v>$473</c:v>
                </c:pt>
                <c:pt idx="86">
                  <c:v>$473</c:v>
                </c:pt>
                <c:pt idx="87">
                  <c:v>$474</c:v>
                </c:pt>
                <c:pt idx="88">
                  <c:v>$474</c:v>
                </c:pt>
                <c:pt idx="89">
                  <c:v>$475</c:v>
                </c:pt>
                <c:pt idx="90">
                  <c:v>$475</c:v>
                </c:pt>
                <c:pt idx="91">
                  <c:v>$476</c:v>
                </c:pt>
                <c:pt idx="92">
                  <c:v>$476</c:v>
                </c:pt>
                <c:pt idx="93">
                  <c:v>$477</c:v>
                </c:pt>
                <c:pt idx="94">
                  <c:v>$477</c:v>
                </c:pt>
                <c:pt idx="95">
                  <c:v>$478</c:v>
                </c:pt>
                <c:pt idx="96">
                  <c:v>$478</c:v>
                </c:pt>
                <c:pt idx="97">
                  <c:v>$479</c:v>
                </c:pt>
                <c:pt idx="98">
                  <c:v>$479</c:v>
                </c:pt>
                <c:pt idx="99">
                  <c:v>$480</c:v>
                </c:pt>
                <c:pt idx="100">
                  <c:v>$480</c:v>
                </c:pt>
                <c:pt idx="101">
                  <c:v>$481</c:v>
                </c:pt>
                <c:pt idx="102">
                  <c:v>$481</c:v>
                </c:pt>
                <c:pt idx="103">
                  <c:v>$482</c:v>
                </c:pt>
                <c:pt idx="104">
                  <c:v>$482</c:v>
                </c:pt>
                <c:pt idx="105">
                  <c:v>$483</c:v>
                </c:pt>
                <c:pt idx="106">
                  <c:v>$483</c:v>
                </c:pt>
                <c:pt idx="107">
                  <c:v>$484</c:v>
                </c:pt>
                <c:pt idx="108">
                  <c:v>$484</c:v>
                </c:pt>
                <c:pt idx="109">
                  <c:v>$484</c:v>
                </c:pt>
                <c:pt idx="110">
                  <c:v>$485</c:v>
                </c:pt>
                <c:pt idx="111">
                  <c:v>$485</c:v>
                </c:pt>
                <c:pt idx="112">
                  <c:v>$486</c:v>
                </c:pt>
                <c:pt idx="113">
                  <c:v>$486</c:v>
                </c:pt>
                <c:pt idx="114">
                  <c:v>$487</c:v>
                </c:pt>
                <c:pt idx="115">
                  <c:v>$487</c:v>
                </c:pt>
                <c:pt idx="116">
                  <c:v>$488</c:v>
                </c:pt>
                <c:pt idx="117">
                  <c:v>$488</c:v>
                </c:pt>
                <c:pt idx="118">
                  <c:v>$489</c:v>
                </c:pt>
                <c:pt idx="119">
                  <c:v>$489</c:v>
                </c:pt>
                <c:pt idx="120">
                  <c:v>$490</c:v>
                </c:pt>
                <c:pt idx="121">
                  <c:v>$490</c:v>
                </c:pt>
                <c:pt idx="122">
                  <c:v>$491</c:v>
                </c:pt>
                <c:pt idx="123">
                  <c:v>$491</c:v>
                </c:pt>
                <c:pt idx="124">
                  <c:v>$492</c:v>
                </c:pt>
                <c:pt idx="125">
                  <c:v>$492</c:v>
                </c:pt>
                <c:pt idx="126">
                  <c:v>$493</c:v>
                </c:pt>
                <c:pt idx="127">
                  <c:v>$493</c:v>
                </c:pt>
                <c:pt idx="128">
                  <c:v>$494</c:v>
                </c:pt>
                <c:pt idx="129">
                  <c:v>$494</c:v>
                </c:pt>
                <c:pt idx="130">
                  <c:v>$495</c:v>
                </c:pt>
                <c:pt idx="131">
                  <c:v>$495</c:v>
                </c:pt>
                <c:pt idx="132">
                  <c:v>$496</c:v>
                </c:pt>
                <c:pt idx="133">
                  <c:v>$496</c:v>
                </c:pt>
                <c:pt idx="134">
                  <c:v>$496</c:v>
                </c:pt>
                <c:pt idx="135">
                  <c:v>$497</c:v>
                </c:pt>
                <c:pt idx="136">
                  <c:v>$497</c:v>
                </c:pt>
                <c:pt idx="137">
                  <c:v>$498</c:v>
                </c:pt>
                <c:pt idx="138">
                  <c:v>$498</c:v>
                </c:pt>
                <c:pt idx="139">
                  <c:v>$499</c:v>
                </c:pt>
                <c:pt idx="140">
                  <c:v>$499</c:v>
                </c:pt>
                <c:pt idx="141">
                  <c:v>$500</c:v>
                </c:pt>
                <c:pt idx="142">
                  <c:v>$500</c:v>
                </c:pt>
                <c:pt idx="143">
                  <c:v>$501</c:v>
                </c:pt>
                <c:pt idx="144">
                  <c:v>$501</c:v>
                </c:pt>
                <c:pt idx="145">
                  <c:v>$502</c:v>
                </c:pt>
                <c:pt idx="146">
                  <c:v>$502</c:v>
                </c:pt>
                <c:pt idx="147">
                  <c:v>$503</c:v>
                </c:pt>
                <c:pt idx="148">
                  <c:v>$503</c:v>
                </c:pt>
                <c:pt idx="149">
                  <c:v>$504</c:v>
                </c:pt>
                <c:pt idx="150">
                  <c:v>$504</c:v>
                </c:pt>
                <c:pt idx="151">
                  <c:v>$505</c:v>
                </c:pt>
                <c:pt idx="152">
                  <c:v>$505</c:v>
                </c:pt>
                <c:pt idx="153">
                  <c:v>$506</c:v>
                </c:pt>
                <c:pt idx="154">
                  <c:v>$506</c:v>
                </c:pt>
                <c:pt idx="155">
                  <c:v>$507</c:v>
                </c:pt>
                <c:pt idx="156">
                  <c:v>$507</c:v>
                </c:pt>
                <c:pt idx="157">
                  <c:v>$508</c:v>
                </c:pt>
                <c:pt idx="158">
                  <c:v>$508</c:v>
                </c:pt>
                <c:pt idx="159">
                  <c:v>$508</c:v>
                </c:pt>
                <c:pt idx="160">
                  <c:v>$509</c:v>
                </c:pt>
                <c:pt idx="161">
                  <c:v>$509</c:v>
                </c:pt>
                <c:pt idx="162">
                  <c:v>$510</c:v>
                </c:pt>
                <c:pt idx="163">
                  <c:v>$510</c:v>
                </c:pt>
                <c:pt idx="164">
                  <c:v>$511</c:v>
                </c:pt>
                <c:pt idx="165">
                  <c:v>$511</c:v>
                </c:pt>
                <c:pt idx="166">
                  <c:v>$512</c:v>
                </c:pt>
                <c:pt idx="167">
                  <c:v>$512</c:v>
                </c:pt>
                <c:pt idx="168">
                  <c:v>$513</c:v>
                </c:pt>
                <c:pt idx="169">
                  <c:v>$513</c:v>
                </c:pt>
                <c:pt idx="170">
                  <c:v>$514</c:v>
                </c:pt>
                <c:pt idx="171">
                  <c:v>$514</c:v>
                </c:pt>
                <c:pt idx="172">
                  <c:v>$515</c:v>
                </c:pt>
                <c:pt idx="173">
                  <c:v>$515</c:v>
                </c:pt>
                <c:pt idx="174">
                  <c:v>$516</c:v>
                </c:pt>
                <c:pt idx="175">
                  <c:v>$516</c:v>
                </c:pt>
                <c:pt idx="176">
                  <c:v>$517</c:v>
                </c:pt>
                <c:pt idx="177">
                  <c:v>$517</c:v>
                </c:pt>
                <c:pt idx="178">
                  <c:v>$518</c:v>
                </c:pt>
                <c:pt idx="179">
                  <c:v>$518</c:v>
                </c:pt>
                <c:pt idx="180">
                  <c:v>$519</c:v>
                </c:pt>
                <c:pt idx="181">
                  <c:v>$519</c:v>
                </c:pt>
                <c:pt idx="182">
                  <c:v>$520</c:v>
                </c:pt>
                <c:pt idx="183">
                  <c:v>$520</c:v>
                </c:pt>
                <c:pt idx="184">
                  <c:v>$520</c:v>
                </c:pt>
                <c:pt idx="185">
                  <c:v>$521</c:v>
                </c:pt>
                <c:pt idx="186">
                  <c:v>$521</c:v>
                </c:pt>
                <c:pt idx="187">
                  <c:v>$522</c:v>
                </c:pt>
                <c:pt idx="188">
                  <c:v>$522</c:v>
                </c:pt>
                <c:pt idx="189">
                  <c:v>$523</c:v>
                </c:pt>
                <c:pt idx="190">
                  <c:v>$523</c:v>
                </c:pt>
                <c:pt idx="191">
                  <c:v>$524</c:v>
                </c:pt>
                <c:pt idx="192">
                  <c:v>$524</c:v>
                </c:pt>
                <c:pt idx="193">
                  <c:v>$525</c:v>
                </c:pt>
                <c:pt idx="194">
                  <c:v>$525</c:v>
                </c:pt>
                <c:pt idx="195">
                  <c:v>$526</c:v>
                </c:pt>
                <c:pt idx="196">
                  <c:v>$526</c:v>
                </c:pt>
                <c:pt idx="197">
                  <c:v>$527</c:v>
                </c:pt>
                <c:pt idx="198">
                  <c:v>$527</c:v>
                </c:pt>
                <c:pt idx="199">
                  <c:v>$528</c:v>
                </c:pt>
                <c:pt idx="200">
                  <c:v>$528</c:v>
                </c:pt>
                <c:pt idx="201">
                  <c:v>$528</c:v>
                </c:pt>
              </c:strCache>
            </c:strRef>
          </c:cat>
          <c:val>
            <c:numRef>
              <c:f>'Tab35  Figure 3.2 '!$L$38:$L$239</c:f>
              <c:numCache>
                <c:formatCode>_(* #,##0.00000_);_(* \(#,##0.00000\);_(* "-"??_);_(@_)</c:formatCode>
                <c:ptCount val="202"/>
                <c:pt idx="0">
                  <c:v>1.4398924351450382E-107</c:v>
                </c:pt>
                <c:pt idx="1">
                  <c:v>3.4457634115053502E-5</c:v>
                </c:pt>
                <c:pt idx="2">
                  <c:v>6.2831704434969905E-6</c:v>
                </c:pt>
                <c:pt idx="3">
                  <c:v>7.3555394590527526E-6</c:v>
                </c:pt>
                <c:pt idx="4">
                  <c:v>8.5971685166530439E-6</c:v>
                </c:pt>
                <c:pt idx="5">
                  <c:v>1.0032324495429274E-5</c:v>
                </c:pt>
                <c:pt idx="6">
                  <c:v>1.1688342353899055E-5</c:v>
                </c:pt>
                <c:pt idx="7">
                  <c:v>1.35959480905221E-5</c:v>
                </c:pt>
                <c:pt idx="8">
                  <c:v>1.5789606003280957E-5</c:v>
                </c:pt>
                <c:pt idx="9">
                  <c:v>1.8307890661100671E-5</c:v>
                </c:pt>
                <c:pt idx="10">
                  <c:v>2.1193883768983558E-5</c:v>
                </c:pt>
                <c:pt idx="11">
                  <c:v>2.4495595838461146E-5</c:v>
                </c:pt>
                <c:pt idx="12">
                  <c:v>2.826641226138607E-5</c:v>
                </c:pt>
                <c:pt idx="13">
                  <c:v>3.256556302820858E-5</c:v>
                </c:pt>
                <c:pt idx="14">
                  <c:v>3.7458614927945918E-5</c:v>
                </c:pt>
                <c:pt idx="15">
                  <c:v>4.3017984617730459E-5</c:v>
                </c:pt>
                <c:pt idx="16">
                  <c:v>4.9323470451838661E-5</c:v>
                </c:pt>
                <c:pt idx="17">
                  <c:v>5.6462800417331877E-5</c:v>
                </c:pt>
                <c:pt idx="18">
                  <c:v>6.4532192933401092E-5</c:v>
                </c:pt>
                <c:pt idx="19">
                  <c:v>7.363692664085305E-5</c:v>
                </c:pt>
                <c:pt idx="20">
                  <c:v>8.3891914635426099E-5</c:v>
                </c:pt>
                <c:pt idx="21">
                  <c:v>9.5422277893885484E-5</c:v>
                </c:pt>
                <c:pt idx="22">
                  <c:v>1.0836391190468424E-4</c:v>
                </c:pt>
                <c:pt idx="23">
                  <c:v>1.2286403975974355E-4</c:v>
                </c:pt>
                <c:pt idx="24">
                  <c:v>1.3908174419087656E-4</c:v>
                </c:pt>
                <c:pt idx="25">
                  <c:v>1.5718847026306932E-4</c:v>
                </c:pt>
                <c:pt idx="26">
                  <c:v>1.7736848966769616E-4</c:v>
                </c:pt>
                <c:pt idx="27">
                  <c:v>1.9981931681700661E-4</c:v>
                </c:pt>
                <c:pt idx="28">
                  <c:v>2.247520662270173E-4</c:v>
                </c:pt>
                <c:pt idx="29">
                  <c:v>2.5239174002061231E-4</c:v>
                </c:pt>
                <c:pt idx="30">
                  <c:v>2.8297743378460005E-4</c:v>
                </c:pt>
                <c:pt idx="31">
                  <c:v>3.1676244851204603E-4</c:v>
                </c:pt>
                <c:pt idx="32">
                  <c:v>3.5401429594919456E-4</c:v>
                </c:pt>
                <c:pt idx="33">
                  <c:v>3.9501458439022367E-4</c:v>
                </c:pt>
                <c:pt idx="34">
                  <c:v>4.4005877181206099E-4</c:v>
                </c:pt>
                <c:pt idx="35">
                  <c:v>4.8945577326859474E-4</c:v>
                </c:pt>
                <c:pt idx="36">
                  <c:v>5.4352740964927742E-4</c:v>
                </c:pt>
                <c:pt idx="37">
                  <c:v>6.0260768531202828E-4</c:v>
                </c:pt>
                <c:pt idx="38">
                  <c:v>6.6704188269346102E-4</c:v>
                </c:pt>
                <c:pt idx="39">
                  <c:v>7.3718546284826277E-4</c:v>
                </c:pt>
                <c:pt idx="40">
                  <c:v>8.1340276192924665E-4</c:v>
                </c:pt>
                <c:pt idx="41">
                  <c:v>8.9606547496301481E-4</c:v>
                </c:pt>
                <c:pt idx="42">
                  <c:v>9.8555091984167155E-4</c:v>
                </c:pt>
                <c:pt idx="43">
                  <c:v>1.0822400763176084E-3</c:v>
                </c:pt>
                <c:pt idx="44">
                  <c:v>1.1865153968711271E-3</c:v>
                </c:pt>
                <c:pt idx="45">
                  <c:v>1.2987583887093725E-3</c:v>
                </c:pt>
                <c:pt idx="46">
                  <c:v>1.4193469687328267E-3</c:v>
                </c:pt>
                <c:pt idx="47">
                  <c:v>1.5486525961770168E-3</c:v>
                </c:pt>
                <c:pt idx="48">
                  <c:v>1.6870371906502722E-3</c:v>
                </c:pt>
                <c:pt idx="49">
                  <c:v>1.8348498465605642E-3</c:v>
                </c:pt>
                <c:pt idx="50">
                  <c:v>1.9924233582696918E-3</c:v>
                </c:pt>
                <c:pt idx="51">
                  <c:v>2.1600705738619719E-3</c:v>
                </c:pt>
                <c:pt idx="52">
                  <c:v>2.3380805989439424E-3</c:v>
                </c:pt>
                <c:pt idx="53">
                  <c:v>2.5267148755493823E-3</c:v>
                </c:pt>
                <c:pt idx="54">
                  <c:v>2.7262031647506367E-3</c:v>
                </c:pt>
                <c:pt idx="55">
                  <c:v>2.9367394651376444E-3</c:v>
                </c:pt>
                <c:pt idx="56">
                  <c:v>3.1584779026264387E-3</c:v>
                </c:pt>
                <c:pt idx="57">
                  <c:v>3.3915286302909978E-3</c:v>
                </c:pt>
                <c:pt idx="58">
                  <c:v>3.6359537797352667E-3</c:v>
                </c:pt>
                <c:pt idx="59">
                  <c:v>3.8917635081802474E-3</c:v>
                </c:pt>
                <c:pt idx="60">
                  <c:v>4.1589121875287779E-3</c:v>
                </c:pt>
                <c:pt idx="61">
                  <c:v>4.4372947835026877E-3</c:v>
                </c:pt>
                <c:pt idx="62">
                  <c:v>4.7267434740572017E-3</c:v>
                </c:pt>
                <c:pt idx="63">
                  <c:v>5.0270245570467192E-3</c:v>
                </c:pt>
                <c:pt idx="64">
                  <c:v>5.3378356970351926E-3</c:v>
                </c:pt>
                <c:pt idx="65">
                  <c:v>5.6588035606532361E-3</c:v>
                </c:pt>
                <c:pt idx="66">
                  <c:v>5.989481888467249E-3</c:v>
                </c:pt>
                <c:pt idx="67">
                  <c:v>6.3293500494389504E-3</c:v>
                </c:pt>
                <c:pt idx="68">
                  <c:v>6.6778121211571451E-3</c:v>
                </c:pt>
                <c:pt idx="69">
                  <c:v>7.0341965356908731E-3</c:v>
                </c:pt>
                <c:pt idx="70">
                  <c:v>7.3977563265334306E-3</c:v>
                </c:pt>
                <c:pt idx="71">
                  <c:v>7.7676700073670141E-3</c:v>
                </c:pt>
                <c:pt idx="72">
                  <c:v>8.1430431075966703E-3</c:v>
                </c:pt>
                <c:pt idx="73">
                  <c:v>8.5229103835854358E-3</c:v>
                </c:pt>
                <c:pt idx="74">
                  <c:v>8.9062387175259661E-3</c:v>
                </c:pt>
                <c:pt idx="75">
                  <c:v>9.2919307088263348E-3</c:v>
                </c:pt>
                <c:pt idx="76">
                  <c:v>9.6788289549564199E-3</c:v>
                </c:pt>
                <c:pt idx="77">
                  <c:v>1.0065721010933421E-2</c:v>
                </c:pt>
                <c:pt idx="78">
                  <c:v>1.0451345008133744E-2</c:v>
                </c:pt>
                <c:pt idx="79">
                  <c:v>1.083439590505017E-2</c:v>
                </c:pt>
                <c:pt idx="80">
                  <c:v>1.1213532334003518E-2</c:v>
                </c:pt>
                <c:pt idx="81">
                  <c:v>1.1587383999921375E-2</c:v>
                </c:pt>
                <c:pt idx="82">
                  <c:v>1.1954559579056195E-2</c:v>
                </c:pt>
                <c:pt idx="83">
                  <c:v>1.2313655058283801E-2</c:v>
                </c:pt>
                <c:pt idx="84">
                  <c:v>1.2663262448261769E-2</c:v>
                </c:pt>
                <c:pt idx="85">
                  <c:v>1.3001978797648417E-2</c:v>
                </c:pt>
                <c:pt idx="86">
                  <c:v>1.3328415429579799E-2</c:v>
                </c:pt>
                <c:pt idx="87">
                  <c:v>1.3641207317135362E-2</c:v>
                </c:pt>
                <c:pt idx="88">
                  <c:v>1.3939022510287336E-2</c:v>
                </c:pt>
                <c:pt idx="89">
                  <c:v>1.4220571524362402E-2</c:v>
                </c:pt>
                <c:pt idx="90">
                  <c:v>1.448461659790018E-2</c:v>
                </c:pt>
                <c:pt idx="91">
                  <c:v>1.4729980727589409E-2</c:v>
                </c:pt>
                <c:pt idx="92">
                  <c:v>1.4955556388133118E-2</c:v>
                </c:pt>
                <c:pt idx="93">
                  <c:v>1.5160313847077111E-2</c:v>
                </c:pt>
                <c:pt idx="94">
                  <c:v>1.5343308987190496E-2</c:v>
                </c:pt>
                <c:pt idx="95">
                  <c:v>1.5503690553547611E-2</c:v>
                </c:pt>
                <c:pt idx="96">
                  <c:v>1.5640706747312216E-2</c:v>
                </c:pt>
                <c:pt idx="97">
                  <c:v>1.575371109499607E-2</c:v>
                </c:pt>
                <c:pt idx="98">
                  <c:v>1.5842167528875684E-2</c:v>
                </c:pt>
                <c:pt idx="99">
                  <c:v>1.5905654622923926E-2</c:v>
                </c:pt>
                <c:pt idx="100">
                  <c:v>1.5943868937203121E-2</c:v>
                </c:pt>
                <c:pt idx="101">
                  <c:v>1.5956627433802273E-2</c:v>
                </c:pt>
                <c:pt idx="102">
                  <c:v>1.5943868937203121E-2</c:v>
                </c:pt>
                <c:pt idx="103">
                  <c:v>1.5905654622920373E-2</c:v>
                </c:pt>
                <c:pt idx="104">
                  <c:v>1.5842167528875684E-2</c:v>
                </c:pt>
                <c:pt idx="105">
                  <c:v>1.5753711094992684E-2</c:v>
                </c:pt>
                <c:pt idx="106">
                  <c:v>1.5640706747312105E-2</c:v>
                </c:pt>
                <c:pt idx="107">
                  <c:v>1.5503690553544391E-2</c:v>
                </c:pt>
                <c:pt idx="108">
                  <c:v>1.5343308987190607E-2</c:v>
                </c:pt>
                <c:pt idx="109">
                  <c:v>1.5160313847073836E-2</c:v>
                </c:pt>
                <c:pt idx="110">
                  <c:v>1.4955556388133284E-2</c:v>
                </c:pt>
                <c:pt idx="111">
                  <c:v>1.4729980727586467E-2</c:v>
                </c:pt>
                <c:pt idx="112">
                  <c:v>1.4484616597900457E-2</c:v>
                </c:pt>
                <c:pt idx="113">
                  <c:v>1.4220571524359515E-2</c:v>
                </c:pt>
                <c:pt idx="114">
                  <c:v>1.393902251028778E-2</c:v>
                </c:pt>
                <c:pt idx="115">
                  <c:v>1.3641207317132698E-2</c:v>
                </c:pt>
                <c:pt idx="116">
                  <c:v>1.3328415429580409E-2</c:v>
                </c:pt>
                <c:pt idx="117">
                  <c:v>1.3001978797645974E-2</c:v>
                </c:pt>
                <c:pt idx="118">
                  <c:v>1.2663262448262436E-2</c:v>
                </c:pt>
                <c:pt idx="119">
                  <c:v>1.2313655058281636E-2</c:v>
                </c:pt>
                <c:pt idx="120">
                  <c:v>1.1954559579056889E-2</c:v>
                </c:pt>
                <c:pt idx="121">
                  <c:v>1.1587383999919765E-2</c:v>
                </c:pt>
                <c:pt idx="122">
                  <c:v>1.1213532334004239E-2</c:v>
                </c:pt>
                <c:pt idx="123">
                  <c:v>1.0834395905048644E-2</c:v>
                </c:pt>
                <c:pt idx="124">
                  <c:v>1.0451345008134605E-2</c:v>
                </c:pt>
                <c:pt idx="125">
                  <c:v>1.0065721010932283E-2</c:v>
                </c:pt>
                <c:pt idx="126">
                  <c:v>9.6788289549575302E-3</c:v>
                </c:pt>
                <c:pt idx="127">
                  <c:v>9.29193070882528E-3</c:v>
                </c:pt>
                <c:pt idx="128">
                  <c:v>8.9062387175270485E-3</c:v>
                </c:pt>
                <c:pt idx="129">
                  <c:v>8.5229103835847697E-3</c:v>
                </c:pt>
                <c:pt idx="130">
                  <c:v>8.143043107597836E-3</c:v>
                </c:pt>
                <c:pt idx="131">
                  <c:v>7.7676700073664451E-3</c:v>
                </c:pt>
                <c:pt idx="132">
                  <c:v>7.3977563265346102E-3</c:v>
                </c:pt>
                <c:pt idx="133">
                  <c:v>7.0341965356905956E-3</c:v>
                </c:pt>
                <c:pt idx="134">
                  <c:v>6.6778121211583663E-3</c:v>
                </c:pt>
                <c:pt idx="135">
                  <c:v>6.3293500494387978E-3</c:v>
                </c:pt>
                <c:pt idx="136">
                  <c:v>5.9894818884685952E-3</c:v>
                </c:pt>
                <c:pt idx="137">
                  <c:v>5.6588035606531806E-3</c:v>
                </c:pt>
                <c:pt idx="138">
                  <c:v>5.3378356970364971E-3</c:v>
                </c:pt>
                <c:pt idx="139">
                  <c:v>5.0270245570468441E-3</c:v>
                </c:pt>
                <c:pt idx="140">
                  <c:v>4.7267434740584369E-3</c:v>
                </c:pt>
                <c:pt idx="141">
                  <c:v>4.4372947835029652E-3</c:v>
                </c:pt>
                <c:pt idx="142">
                  <c:v>4.1589121875299506E-3</c:v>
                </c:pt>
                <c:pt idx="143">
                  <c:v>3.8917635081805457E-3</c:v>
                </c:pt>
                <c:pt idx="144">
                  <c:v>3.6359537797364672E-3</c:v>
                </c:pt>
                <c:pt idx="145">
                  <c:v>3.3915286302913517E-3</c:v>
                </c:pt>
                <c:pt idx="146">
                  <c:v>3.1584779026275767E-3</c:v>
                </c:pt>
                <c:pt idx="147">
                  <c:v>2.9367394651380607E-3</c:v>
                </c:pt>
                <c:pt idx="148">
                  <c:v>2.7262031647516949E-3</c:v>
                </c:pt>
                <c:pt idx="149">
                  <c:v>2.5267148755497848E-3</c:v>
                </c:pt>
                <c:pt idx="150">
                  <c:v>2.3380805989449138E-3</c:v>
                </c:pt>
                <c:pt idx="151">
                  <c:v>2.1600705738624715E-3</c:v>
                </c:pt>
                <c:pt idx="152">
                  <c:v>1.9924233582706563E-3</c:v>
                </c:pt>
                <c:pt idx="153">
                  <c:v>1.8348498465610152E-3</c:v>
                </c:pt>
                <c:pt idx="154">
                  <c:v>1.6870371906511084E-3</c:v>
                </c:pt>
                <c:pt idx="155">
                  <c:v>1.5486525961774245E-3</c:v>
                </c:pt>
                <c:pt idx="156">
                  <c:v>1.4193469687335813E-3</c:v>
                </c:pt>
                <c:pt idx="157">
                  <c:v>1.298758388709742E-3</c:v>
                </c:pt>
                <c:pt idx="158">
                  <c:v>1.1865153968718678E-3</c:v>
                </c:pt>
                <c:pt idx="159">
                  <c:v>1.082240076317964E-3</c:v>
                </c:pt>
                <c:pt idx="160">
                  <c:v>9.8555091984231513E-4</c:v>
                </c:pt>
                <c:pt idx="161">
                  <c:v>8.9606547496334787E-4</c:v>
                </c:pt>
                <c:pt idx="162">
                  <c:v>8.1340276192976013E-4</c:v>
                </c:pt>
                <c:pt idx="163">
                  <c:v>7.3718546284862185E-4</c:v>
                </c:pt>
                <c:pt idx="164">
                  <c:v>6.6704188269395281E-4</c:v>
                </c:pt>
                <c:pt idx="165">
                  <c:v>6.0260768531228415E-4</c:v>
                </c:pt>
                <c:pt idx="166">
                  <c:v>5.4352740964969115E-4</c:v>
                </c:pt>
                <c:pt idx="167">
                  <c:v>4.8945577326886536E-4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E-4B2E-B6E9-79A90E87F2B2}"/>
            </c:ext>
          </c:extLst>
        </c:ser>
        <c:ser>
          <c:idx val="1"/>
          <c:order val="1"/>
          <c:tx>
            <c:strRef>
              <c:f>'Tab35  Figure 3.2 '!$M$36</c:f>
              <c:strCache>
                <c:ptCount val="1"/>
                <c:pt idx="0">
                  <c:v> At Risk </c:v>
                </c:pt>
              </c:strCache>
            </c:strRef>
          </c:tx>
          <c:spPr>
            <a:solidFill>
              <a:srgbClr val="D23138"/>
            </a:solidFill>
            <a:ln>
              <a:noFill/>
            </a:ln>
            <a:effectLst/>
          </c:spPr>
          <c:invertIfNegative val="0"/>
          <c:cat>
            <c:strRef>
              <c:f>'Tab35  Figure 3.2 '!$K$38:$K$239</c:f>
              <c:strCache>
                <c:ptCount val="202"/>
                <c:pt idx="0">
                  <c:v>$216</c:v>
                </c:pt>
                <c:pt idx="1">
                  <c:v>$433</c:v>
                </c:pt>
                <c:pt idx="2">
                  <c:v>$433</c:v>
                </c:pt>
                <c:pt idx="3">
                  <c:v>$434</c:v>
                </c:pt>
                <c:pt idx="4">
                  <c:v>$434</c:v>
                </c:pt>
                <c:pt idx="5">
                  <c:v>$435</c:v>
                </c:pt>
                <c:pt idx="6">
                  <c:v>$435</c:v>
                </c:pt>
                <c:pt idx="7">
                  <c:v>$435</c:v>
                </c:pt>
                <c:pt idx="8">
                  <c:v>$436</c:v>
                </c:pt>
                <c:pt idx="9">
                  <c:v>$436</c:v>
                </c:pt>
                <c:pt idx="10">
                  <c:v>$437</c:v>
                </c:pt>
                <c:pt idx="11">
                  <c:v>$437</c:v>
                </c:pt>
                <c:pt idx="12">
                  <c:v>$438</c:v>
                </c:pt>
                <c:pt idx="13">
                  <c:v>$438</c:v>
                </c:pt>
                <c:pt idx="14">
                  <c:v>$439</c:v>
                </c:pt>
                <c:pt idx="15">
                  <c:v>$439</c:v>
                </c:pt>
                <c:pt idx="16">
                  <c:v>$440</c:v>
                </c:pt>
                <c:pt idx="17">
                  <c:v>$440</c:v>
                </c:pt>
                <c:pt idx="18">
                  <c:v>$441</c:v>
                </c:pt>
                <c:pt idx="19">
                  <c:v>$441</c:v>
                </c:pt>
                <c:pt idx="20">
                  <c:v>$442</c:v>
                </c:pt>
                <c:pt idx="21">
                  <c:v>$442</c:v>
                </c:pt>
                <c:pt idx="22">
                  <c:v>$443</c:v>
                </c:pt>
                <c:pt idx="23">
                  <c:v>$443</c:v>
                </c:pt>
                <c:pt idx="24">
                  <c:v>$444</c:v>
                </c:pt>
                <c:pt idx="25">
                  <c:v>$444</c:v>
                </c:pt>
                <c:pt idx="26">
                  <c:v>$445</c:v>
                </c:pt>
                <c:pt idx="27">
                  <c:v>$445</c:v>
                </c:pt>
                <c:pt idx="28">
                  <c:v>$446</c:v>
                </c:pt>
                <c:pt idx="29">
                  <c:v>$446</c:v>
                </c:pt>
                <c:pt idx="30">
                  <c:v>$447</c:v>
                </c:pt>
                <c:pt idx="31">
                  <c:v>$447</c:v>
                </c:pt>
                <c:pt idx="32">
                  <c:v>$447</c:v>
                </c:pt>
                <c:pt idx="33">
                  <c:v>$448</c:v>
                </c:pt>
                <c:pt idx="34">
                  <c:v>$448</c:v>
                </c:pt>
                <c:pt idx="35">
                  <c:v>$449</c:v>
                </c:pt>
                <c:pt idx="36">
                  <c:v>$449</c:v>
                </c:pt>
                <c:pt idx="37">
                  <c:v>$450</c:v>
                </c:pt>
                <c:pt idx="38">
                  <c:v>$450</c:v>
                </c:pt>
                <c:pt idx="39">
                  <c:v>$451</c:v>
                </c:pt>
                <c:pt idx="40">
                  <c:v>$451</c:v>
                </c:pt>
                <c:pt idx="41">
                  <c:v>$452</c:v>
                </c:pt>
                <c:pt idx="42">
                  <c:v>$452</c:v>
                </c:pt>
                <c:pt idx="43">
                  <c:v>$453</c:v>
                </c:pt>
                <c:pt idx="44">
                  <c:v>$453</c:v>
                </c:pt>
                <c:pt idx="45">
                  <c:v>$454</c:v>
                </c:pt>
                <c:pt idx="46">
                  <c:v>$454</c:v>
                </c:pt>
                <c:pt idx="47">
                  <c:v>$455</c:v>
                </c:pt>
                <c:pt idx="48">
                  <c:v>$455</c:v>
                </c:pt>
                <c:pt idx="49">
                  <c:v>$456</c:v>
                </c:pt>
                <c:pt idx="50">
                  <c:v>$456</c:v>
                </c:pt>
                <c:pt idx="51">
                  <c:v>$457</c:v>
                </c:pt>
                <c:pt idx="52">
                  <c:v>$457</c:v>
                </c:pt>
                <c:pt idx="53">
                  <c:v>$458</c:v>
                </c:pt>
                <c:pt idx="54">
                  <c:v>$458</c:v>
                </c:pt>
                <c:pt idx="55">
                  <c:v>$459</c:v>
                </c:pt>
                <c:pt idx="56">
                  <c:v>$459</c:v>
                </c:pt>
                <c:pt idx="57">
                  <c:v>$459</c:v>
                </c:pt>
                <c:pt idx="58">
                  <c:v>$460</c:v>
                </c:pt>
                <c:pt idx="59">
                  <c:v>$460</c:v>
                </c:pt>
                <c:pt idx="60">
                  <c:v>$461</c:v>
                </c:pt>
                <c:pt idx="61">
                  <c:v>$461</c:v>
                </c:pt>
                <c:pt idx="62">
                  <c:v>$462</c:v>
                </c:pt>
                <c:pt idx="63">
                  <c:v>$462</c:v>
                </c:pt>
                <c:pt idx="64">
                  <c:v>$463</c:v>
                </c:pt>
                <c:pt idx="65">
                  <c:v>$463</c:v>
                </c:pt>
                <c:pt idx="66">
                  <c:v>$464</c:v>
                </c:pt>
                <c:pt idx="67">
                  <c:v>$464</c:v>
                </c:pt>
                <c:pt idx="68">
                  <c:v>$465</c:v>
                </c:pt>
                <c:pt idx="69">
                  <c:v>$465</c:v>
                </c:pt>
                <c:pt idx="70">
                  <c:v>$466</c:v>
                </c:pt>
                <c:pt idx="71">
                  <c:v>$466</c:v>
                </c:pt>
                <c:pt idx="72">
                  <c:v>$467</c:v>
                </c:pt>
                <c:pt idx="73">
                  <c:v>$467</c:v>
                </c:pt>
                <c:pt idx="74">
                  <c:v>$468</c:v>
                </c:pt>
                <c:pt idx="75">
                  <c:v>$468</c:v>
                </c:pt>
                <c:pt idx="76">
                  <c:v>$469</c:v>
                </c:pt>
                <c:pt idx="77">
                  <c:v>$469</c:v>
                </c:pt>
                <c:pt idx="78">
                  <c:v>$470</c:v>
                </c:pt>
                <c:pt idx="79">
                  <c:v>$470</c:v>
                </c:pt>
                <c:pt idx="80">
                  <c:v>$471</c:v>
                </c:pt>
                <c:pt idx="81">
                  <c:v>$471</c:v>
                </c:pt>
                <c:pt idx="82">
                  <c:v>$471</c:v>
                </c:pt>
                <c:pt idx="83">
                  <c:v>$472</c:v>
                </c:pt>
                <c:pt idx="84">
                  <c:v>$472</c:v>
                </c:pt>
                <c:pt idx="85">
                  <c:v>$473</c:v>
                </c:pt>
                <c:pt idx="86">
                  <c:v>$473</c:v>
                </c:pt>
                <c:pt idx="87">
                  <c:v>$474</c:v>
                </c:pt>
                <c:pt idx="88">
                  <c:v>$474</c:v>
                </c:pt>
                <c:pt idx="89">
                  <c:v>$475</c:v>
                </c:pt>
                <c:pt idx="90">
                  <c:v>$475</c:v>
                </c:pt>
                <c:pt idx="91">
                  <c:v>$476</c:v>
                </c:pt>
                <c:pt idx="92">
                  <c:v>$476</c:v>
                </c:pt>
                <c:pt idx="93">
                  <c:v>$477</c:v>
                </c:pt>
                <c:pt idx="94">
                  <c:v>$477</c:v>
                </c:pt>
                <c:pt idx="95">
                  <c:v>$478</c:v>
                </c:pt>
                <c:pt idx="96">
                  <c:v>$478</c:v>
                </c:pt>
                <c:pt idx="97">
                  <c:v>$479</c:v>
                </c:pt>
                <c:pt idx="98">
                  <c:v>$479</c:v>
                </c:pt>
                <c:pt idx="99">
                  <c:v>$480</c:v>
                </c:pt>
                <c:pt idx="100">
                  <c:v>$480</c:v>
                </c:pt>
                <c:pt idx="101">
                  <c:v>$481</c:v>
                </c:pt>
                <c:pt idx="102">
                  <c:v>$481</c:v>
                </c:pt>
                <c:pt idx="103">
                  <c:v>$482</c:v>
                </c:pt>
                <c:pt idx="104">
                  <c:v>$482</c:v>
                </c:pt>
                <c:pt idx="105">
                  <c:v>$483</c:v>
                </c:pt>
                <c:pt idx="106">
                  <c:v>$483</c:v>
                </c:pt>
                <c:pt idx="107">
                  <c:v>$484</c:v>
                </c:pt>
                <c:pt idx="108">
                  <c:v>$484</c:v>
                </c:pt>
                <c:pt idx="109">
                  <c:v>$484</c:v>
                </c:pt>
                <c:pt idx="110">
                  <c:v>$485</c:v>
                </c:pt>
                <c:pt idx="111">
                  <c:v>$485</c:v>
                </c:pt>
                <c:pt idx="112">
                  <c:v>$486</c:v>
                </c:pt>
                <c:pt idx="113">
                  <c:v>$486</c:v>
                </c:pt>
                <c:pt idx="114">
                  <c:v>$487</c:v>
                </c:pt>
                <c:pt idx="115">
                  <c:v>$487</c:v>
                </c:pt>
                <c:pt idx="116">
                  <c:v>$488</c:v>
                </c:pt>
                <c:pt idx="117">
                  <c:v>$488</c:v>
                </c:pt>
                <c:pt idx="118">
                  <c:v>$489</c:v>
                </c:pt>
                <c:pt idx="119">
                  <c:v>$489</c:v>
                </c:pt>
                <c:pt idx="120">
                  <c:v>$490</c:v>
                </c:pt>
                <c:pt idx="121">
                  <c:v>$490</c:v>
                </c:pt>
                <c:pt idx="122">
                  <c:v>$491</c:v>
                </c:pt>
                <c:pt idx="123">
                  <c:v>$491</c:v>
                </c:pt>
                <c:pt idx="124">
                  <c:v>$492</c:v>
                </c:pt>
                <c:pt idx="125">
                  <c:v>$492</c:v>
                </c:pt>
                <c:pt idx="126">
                  <c:v>$493</c:v>
                </c:pt>
                <c:pt idx="127">
                  <c:v>$493</c:v>
                </c:pt>
                <c:pt idx="128">
                  <c:v>$494</c:v>
                </c:pt>
                <c:pt idx="129">
                  <c:v>$494</c:v>
                </c:pt>
                <c:pt idx="130">
                  <c:v>$495</c:v>
                </c:pt>
                <c:pt idx="131">
                  <c:v>$495</c:v>
                </c:pt>
                <c:pt idx="132">
                  <c:v>$496</c:v>
                </c:pt>
                <c:pt idx="133">
                  <c:v>$496</c:v>
                </c:pt>
                <c:pt idx="134">
                  <c:v>$496</c:v>
                </c:pt>
                <c:pt idx="135">
                  <c:v>$497</c:v>
                </c:pt>
                <c:pt idx="136">
                  <c:v>$497</c:v>
                </c:pt>
                <c:pt idx="137">
                  <c:v>$498</c:v>
                </c:pt>
                <c:pt idx="138">
                  <c:v>$498</c:v>
                </c:pt>
                <c:pt idx="139">
                  <c:v>$499</c:v>
                </c:pt>
                <c:pt idx="140">
                  <c:v>$499</c:v>
                </c:pt>
                <c:pt idx="141">
                  <c:v>$500</c:v>
                </c:pt>
                <c:pt idx="142">
                  <c:v>$500</c:v>
                </c:pt>
                <c:pt idx="143">
                  <c:v>$501</c:v>
                </c:pt>
                <c:pt idx="144">
                  <c:v>$501</c:v>
                </c:pt>
                <c:pt idx="145">
                  <c:v>$502</c:v>
                </c:pt>
                <c:pt idx="146">
                  <c:v>$502</c:v>
                </c:pt>
                <c:pt idx="147">
                  <c:v>$503</c:v>
                </c:pt>
                <c:pt idx="148">
                  <c:v>$503</c:v>
                </c:pt>
                <c:pt idx="149">
                  <c:v>$504</c:v>
                </c:pt>
                <c:pt idx="150">
                  <c:v>$504</c:v>
                </c:pt>
                <c:pt idx="151">
                  <c:v>$505</c:v>
                </c:pt>
                <c:pt idx="152">
                  <c:v>$505</c:v>
                </c:pt>
                <c:pt idx="153">
                  <c:v>$506</c:v>
                </c:pt>
                <c:pt idx="154">
                  <c:v>$506</c:v>
                </c:pt>
                <c:pt idx="155">
                  <c:v>$507</c:v>
                </c:pt>
                <c:pt idx="156">
                  <c:v>$507</c:v>
                </c:pt>
                <c:pt idx="157">
                  <c:v>$508</c:v>
                </c:pt>
                <c:pt idx="158">
                  <c:v>$508</c:v>
                </c:pt>
                <c:pt idx="159">
                  <c:v>$508</c:v>
                </c:pt>
                <c:pt idx="160">
                  <c:v>$509</c:v>
                </c:pt>
                <c:pt idx="161">
                  <c:v>$509</c:v>
                </c:pt>
                <c:pt idx="162">
                  <c:v>$510</c:v>
                </c:pt>
                <c:pt idx="163">
                  <c:v>$510</c:v>
                </c:pt>
                <c:pt idx="164">
                  <c:v>$511</c:v>
                </c:pt>
                <c:pt idx="165">
                  <c:v>$511</c:v>
                </c:pt>
                <c:pt idx="166">
                  <c:v>$512</c:v>
                </c:pt>
                <c:pt idx="167">
                  <c:v>$512</c:v>
                </c:pt>
                <c:pt idx="168">
                  <c:v>$513</c:v>
                </c:pt>
                <c:pt idx="169">
                  <c:v>$513</c:v>
                </c:pt>
                <c:pt idx="170">
                  <c:v>$514</c:v>
                </c:pt>
                <c:pt idx="171">
                  <c:v>$514</c:v>
                </c:pt>
                <c:pt idx="172">
                  <c:v>$515</c:v>
                </c:pt>
                <c:pt idx="173">
                  <c:v>$515</c:v>
                </c:pt>
                <c:pt idx="174">
                  <c:v>$516</c:v>
                </c:pt>
                <c:pt idx="175">
                  <c:v>$516</c:v>
                </c:pt>
                <c:pt idx="176">
                  <c:v>$517</c:v>
                </c:pt>
                <c:pt idx="177">
                  <c:v>$517</c:v>
                </c:pt>
                <c:pt idx="178">
                  <c:v>$518</c:v>
                </c:pt>
                <c:pt idx="179">
                  <c:v>$518</c:v>
                </c:pt>
                <c:pt idx="180">
                  <c:v>$519</c:v>
                </c:pt>
                <c:pt idx="181">
                  <c:v>$519</c:v>
                </c:pt>
                <c:pt idx="182">
                  <c:v>$520</c:v>
                </c:pt>
                <c:pt idx="183">
                  <c:v>$520</c:v>
                </c:pt>
                <c:pt idx="184">
                  <c:v>$520</c:v>
                </c:pt>
                <c:pt idx="185">
                  <c:v>$521</c:v>
                </c:pt>
                <c:pt idx="186">
                  <c:v>$521</c:v>
                </c:pt>
                <c:pt idx="187">
                  <c:v>$522</c:v>
                </c:pt>
                <c:pt idx="188">
                  <c:v>$522</c:v>
                </c:pt>
                <c:pt idx="189">
                  <c:v>$523</c:v>
                </c:pt>
                <c:pt idx="190">
                  <c:v>$523</c:v>
                </c:pt>
                <c:pt idx="191">
                  <c:v>$524</c:v>
                </c:pt>
                <c:pt idx="192">
                  <c:v>$524</c:v>
                </c:pt>
                <c:pt idx="193">
                  <c:v>$525</c:v>
                </c:pt>
                <c:pt idx="194">
                  <c:v>$525</c:v>
                </c:pt>
                <c:pt idx="195">
                  <c:v>$526</c:v>
                </c:pt>
                <c:pt idx="196">
                  <c:v>$526</c:v>
                </c:pt>
                <c:pt idx="197">
                  <c:v>$527</c:v>
                </c:pt>
                <c:pt idx="198">
                  <c:v>$527</c:v>
                </c:pt>
                <c:pt idx="199">
                  <c:v>$528</c:v>
                </c:pt>
                <c:pt idx="200">
                  <c:v>$528</c:v>
                </c:pt>
                <c:pt idx="201">
                  <c:v>$528</c:v>
                </c:pt>
              </c:strCache>
            </c:strRef>
          </c:cat>
          <c:val>
            <c:numRef>
              <c:f>'Tab35  Figure 3.2 '!$M$38:$M$239</c:f>
              <c:numCache>
                <c:formatCode>_(* #,##0.000000_);_(* \(#,##0.000000\);_(*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4.4005877181241271E-4</c:v>
                </c:pt>
                <c:pt idx="169">
                  <c:v>3.9501458439039627E-4</c:v>
                </c:pt>
                <c:pt idx="170">
                  <c:v>3.5401429594950073E-4</c:v>
                </c:pt>
                <c:pt idx="171">
                  <c:v>3.1676244851230884E-4</c:v>
                </c:pt>
                <c:pt idx="172">
                  <c:v>2.8297743378480344E-4</c:v>
                </c:pt>
                <c:pt idx="173">
                  <c:v>2.5239174002078535E-4</c:v>
                </c:pt>
                <c:pt idx="174">
                  <c:v>2.2475206622718513E-4</c:v>
                </c:pt>
                <c:pt idx="175">
                  <c:v>1.9981931681722909E-4</c:v>
                </c:pt>
                <c:pt idx="176">
                  <c:v>1.7736848966787289E-4</c:v>
                </c:pt>
                <c:pt idx="177">
                  <c:v>1.5718847026313654E-4</c:v>
                </c:pt>
                <c:pt idx="178">
                  <c:v>1.3908174419108299E-4</c:v>
                </c:pt>
                <c:pt idx="179">
                  <c:v>1.2286403975980686E-4</c:v>
                </c:pt>
                <c:pt idx="180">
                  <c:v>1.0836391190482964E-4</c:v>
                </c:pt>
                <c:pt idx="181">
                  <c:v>9.5422277893941754E-5</c:v>
                </c:pt>
                <c:pt idx="182">
                  <c:v>8.389191463553658E-5</c:v>
                </c:pt>
                <c:pt idx="183">
                  <c:v>7.3636926640863187E-5</c:v>
                </c:pt>
                <c:pt idx="184">
                  <c:v>6.4532192933564048E-5</c:v>
                </c:pt>
                <c:pt idx="185">
                  <c:v>5.6462800417378389E-5</c:v>
                </c:pt>
                <c:pt idx="186">
                  <c:v>4.9323470451834162E-5</c:v>
                </c:pt>
                <c:pt idx="187">
                  <c:v>4.3017984617810257E-5</c:v>
                </c:pt>
                <c:pt idx="188">
                  <c:v>3.7458614927987632E-5</c:v>
                </c:pt>
                <c:pt idx="189">
                  <c:v>3.2565563028219557E-5</c:v>
                </c:pt>
                <c:pt idx="190">
                  <c:v>2.8266412261501728E-5</c:v>
                </c:pt>
                <c:pt idx="191">
                  <c:v>2.4495595838502915E-5</c:v>
                </c:pt>
                <c:pt idx="192">
                  <c:v>2.1193883768977351E-5</c:v>
                </c:pt>
                <c:pt idx="193">
                  <c:v>1.8307890661151127E-5</c:v>
                </c:pt>
                <c:pt idx="194">
                  <c:v>1.5789606003235868E-5</c:v>
                </c:pt>
                <c:pt idx="195">
                  <c:v>1.3595948090583398E-5</c:v>
                </c:pt>
                <c:pt idx="196">
                  <c:v>1.1688342353877168E-5</c:v>
                </c:pt>
                <c:pt idx="197">
                  <c:v>1.0032324495479195E-5</c:v>
                </c:pt>
                <c:pt idx="198">
                  <c:v>8.5971685166441603E-6</c:v>
                </c:pt>
                <c:pt idx="199">
                  <c:v>7.3555394590751888E-6</c:v>
                </c:pt>
                <c:pt idx="200">
                  <c:v>6.2831704434884728E-6</c:v>
                </c:pt>
                <c:pt idx="201">
                  <c:v>2.7863922819060249E-6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E-4B2E-B6E9-79A90E87F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54977728"/>
        <c:axId val="1744464464"/>
      </c:barChart>
      <c:catAx>
        <c:axId val="1854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464464"/>
        <c:crosses val="autoZero"/>
        <c:auto val="1"/>
        <c:lblAlgn val="ctr"/>
        <c:lblOffset val="100"/>
        <c:tickLblSkip val="10"/>
        <c:noMultiLvlLbl val="0"/>
      </c:catAx>
      <c:valAx>
        <c:axId val="1744464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000_);_(* \(#,##0.00000\);_(* &quot;-&quot;??_);_(@_)" sourceLinked="1"/>
        <c:majorTickMark val="none"/>
        <c:minorTickMark val="none"/>
        <c:tickLblPos val="nextTo"/>
        <c:crossAx val="18549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'Tab36 Figure 3.3'!$L$36</c:f>
              <c:strCache>
                <c:ptCount val="1"/>
                <c:pt idx="0">
                  <c:v> Not at Risk </c:v>
                </c:pt>
              </c:strCache>
            </c:strRef>
          </c:tx>
          <c:spPr>
            <a:solidFill>
              <a:srgbClr val="00A083"/>
            </a:solidFill>
            <a:ln>
              <a:noFill/>
            </a:ln>
            <a:effectLst/>
          </c:spPr>
          <c:invertIfNegative val="0"/>
          <c:cat>
            <c:strRef>
              <c:f>'Tab36 Figure 3.3'!$K$38:$K$239</c:f>
              <c:strCache>
                <c:ptCount val="202"/>
                <c:pt idx="0">
                  <c:v>$234</c:v>
                </c:pt>
                <c:pt idx="1">
                  <c:v>$468</c:v>
                </c:pt>
                <c:pt idx="2">
                  <c:v>$469</c:v>
                </c:pt>
                <c:pt idx="3">
                  <c:v>$469</c:v>
                </c:pt>
                <c:pt idx="4">
                  <c:v>$470</c:v>
                </c:pt>
                <c:pt idx="5">
                  <c:v>$470</c:v>
                </c:pt>
                <c:pt idx="6">
                  <c:v>$471</c:v>
                </c:pt>
                <c:pt idx="7">
                  <c:v>$471</c:v>
                </c:pt>
                <c:pt idx="8">
                  <c:v>$472</c:v>
                </c:pt>
                <c:pt idx="9">
                  <c:v>$472</c:v>
                </c:pt>
                <c:pt idx="10">
                  <c:v>$473</c:v>
                </c:pt>
                <c:pt idx="11">
                  <c:v>$473</c:v>
                </c:pt>
                <c:pt idx="12">
                  <c:v>$474</c:v>
                </c:pt>
                <c:pt idx="13">
                  <c:v>$475</c:v>
                </c:pt>
                <c:pt idx="14">
                  <c:v>$475</c:v>
                </c:pt>
                <c:pt idx="15">
                  <c:v>$476</c:v>
                </c:pt>
                <c:pt idx="16">
                  <c:v>$476</c:v>
                </c:pt>
                <c:pt idx="17">
                  <c:v>$477</c:v>
                </c:pt>
                <c:pt idx="18">
                  <c:v>$477</c:v>
                </c:pt>
                <c:pt idx="19">
                  <c:v>$478</c:v>
                </c:pt>
                <c:pt idx="20">
                  <c:v>$478</c:v>
                </c:pt>
                <c:pt idx="21">
                  <c:v>$479</c:v>
                </c:pt>
                <c:pt idx="22">
                  <c:v>$479</c:v>
                </c:pt>
                <c:pt idx="23">
                  <c:v>$480</c:v>
                </c:pt>
                <c:pt idx="24">
                  <c:v>$480</c:v>
                </c:pt>
                <c:pt idx="25">
                  <c:v>$481</c:v>
                </c:pt>
                <c:pt idx="26">
                  <c:v>$481</c:v>
                </c:pt>
                <c:pt idx="27">
                  <c:v>$482</c:v>
                </c:pt>
                <c:pt idx="28">
                  <c:v>$482</c:v>
                </c:pt>
                <c:pt idx="29">
                  <c:v>$483</c:v>
                </c:pt>
                <c:pt idx="30">
                  <c:v>$483</c:v>
                </c:pt>
                <c:pt idx="31">
                  <c:v>$484</c:v>
                </c:pt>
                <c:pt idx="32">
                  <c:v>$484</c:v>
                </c:pt>
                <c:pt idx="33">
                  <c:v>$485</c:v>
                </c:pt>
                <c:pt idx="34">
                  <c:v>$485</c:v>
                </c:pt>
                <c:pt idx="35">
                  <c:v>$486</c:v>
                </c:pt>
                <c:pt idx="36">
                  <c:v>$486</c:v>
                </c:pt>
                <c:pt idx="37">
                  <c:v>$487</c:v>
                </c:pt>
                <c:pt idx="38">
                  <c:v>$488</c:v>
                </c:pt>
                <c:pt idx="39">
                  <c:v>$488</c:v>
                </c:pt>
                <c:pt idx="40">
                  <c:v>$489</c:v>
                </c:pt>
                <c:pt idx="41">
                  <c:v>$489</c:v>
                </c:pt>
                <c:pt idx="42">
                  <c:v>$490</c:v>
                </c:pt>
                <c:pt idx="43">
                  <c:v>$490</c:v>
                </c:pt>
                <c:pt idx="44">
                  <c:v>$491</c:v>
                </c:pt>
                <c:pt idx="45">
                  <c:v>$491</c:v>
                </c:pt>
                <c:pt idx="46">
                  <c:v>$492</c:v>
                </c:pt>
                <c:pt idx="47">
                  <c:v>$492</c:v>
                </c:pt>
                <c:pt idx="48">
                  <c:v>$493</c:v>
                </c:pt>
                <c:pt idx="49">
                  <c:v>$493</c:v>
                </c:pt>
                <c:pt idx="50">
                  <c:v>$494</c:v>
                </c:pt>
                <c:pt idx="51">
                  <c:v>$494</c:v>
                </c:pt>
                <c:pt idx="52">
                  <c:v>$495</c:v>
                </c:pt>
                <c:pt idx="53">
                  <c:v>$495</c:v>
                </c:pt>
                <c:pt idx="54">
                  <c:v>$496</c:v>
                </c:pt>
                <c:pt idx="55">
                  <c:v>$496</c:v>
                </c:pt>
                <c:pt idx="56">
                  <c:v>$497</c:v>
                </c:pt>
                <c:pt idx="57">
                  <c:v>$497</c:v>
                </c:pt>
                <c:pt idx="58">
                  <c:v>$498</c:v>
                </c:pt>
                <c:pt idx="59">
                  <c:v>$498</c:v>
                </c:pt>
                <c:pt idx="60">
                  <c:v>$499</c:v>
                </c:pt>
                <c:pt idx="61">
                  <c:v>$499</c:v>
                </c:pt>
                <c:pt idx="62">
                  <c:v>$500</c:v>
                </c:pt>
                <c:pt idx="63">
                  <c:v>$501</c:v>
                </c:pt>
                <c:pt idx="64">
                  <c:v>$501</c:v>
                </c:pt>
                <c:pt idx="65">
                  <c:v>$502</c:v>
                </c:pt>
                <c:pt idx="66">
                  <c:v>$502</c:v>
                </c:pt>
                <c:pt idx="67">
                  <c:v>$503</c:v>
                </c:pt>
                <c:pt idx="68">
                  <c:v>$503</c:v>
                </c:pt>
                <c:pt idx="69">
                  <c:v>$504</c:v>
                </c:pt>
                <c:pt idx="70">
                  <c:v>$504</c:v>
                </c:pt>
                <c:pt idx="71">
                  <c:v>$505</c:v>
                </c:pt>
                <c:pt idx="72">
                  <c:v>$505</c:v>
                </c:pt>
                <c:pt idx="73">
                  <c:v>$506</c:v>
                </c:pt>
                <c:pt idx="74">
                  <c:v>$506</c:v>
                </c:pt>
                <c:pt idx="75">
                  <c:v>$507</c:v>
                </c:pt>
                <c:pt idx="76">
                  <c:v>$507</c:v>
                </c:pt>
                <c:pt idx="77">
                  <c:v>$508</c:v>
                </c:pt>
                <c:pt idx="78">
                  <c:v>$508</c:v>
                </c:pt>
                <c:pt idx="79">
                  <c:v>$509</c:v>
                </c:pt>
                <c:pt idx="80">
                  <c:v>$509</c:v>
                </c:pt>
                <c:pt idx="81">
                  <c:v>$510</c:v>
                </c:pt>
                <c:pt idx="82">
                  <c:v>$510</c:v>
                </c:pt>
                <c:pt idx="83">
                  <c:v>$511</c:v>
                </c:pt>
                <c:pt idx="84">
                  <c:v>$511</c:v>
                </c:pt>
                <c:pt idx="85">
                  <c:v>$512</c:v>
                </c:pt>
                <c:pt idx="86">
                  <c:v>$512</c:v>
                </c:pt>
                <c:pt idx="87">
                  <c:v>$513</c:v>
                </c:pt>
                <c:pt idx="88">
                  <c:v>$514</c:v>
                </c:pt>
                <c:pt idx="89">
                  <c:v>$514</c:v>
                </c:pt>
                <c:pt idx="90">
                  <c:v>$515</c:v>
                </c:pt>
                <c:pt idx="91">
                  <c:v>$515</c:v>
                </c:pt>
                <c:pt idx="92">
                  <c:v>$516</c:v>
                </c:pt>
                <c:pt idx="93">
                  <c:v>$516</c:v>
                </c:pt>
                <c:pt idx="94">
                  <c:v>$517</c:v>
                </c:pt>
                <c:pt idx="95">
                  <c:v>$517</c:v>
                </c:pt>
                <c:pt idx="96">
                  <c:v>$518</c:v>
                </c:pt>
                <c:pt idx="97">
                  <c:v>$518</c:v>
                </c:pt>
                <c:pt idx="98">
                  <c:v>$519</c:v>
                </c:pt>
                <c:pt idx="99">
                  <c:v>$519</c:v>
                </c:pt>
                <c:pt idx="100">
                  <c:v>$520</c:v>
                </c:pt>
                <c:pt idx="101">
                  <c:v>$520</c:v>
                </c:pt>
                <c:pt idx="102">
                  <c:v>$521</c:v>
                </c:pt>
                <c:pt idx="103">
                  <c:v>$521</c:v>
                </c:pt>
                <c:pt idx="104">
                  <c:v>$522</c:v>
                </c:pt>
                <c:pt idx="105">
                  <c:v>$522</c:v>
                </c:pt>
                <c:pt idx="106">
                  <c:v>$523</c:v>
                </c:pt>
                <c:pt idx="107">
                  <c:v>$523</c:v>
                </c:pt>
                <c:pt idx="108">
                  <c:v>$524</c:v>
                </c:pt>
                <c:pt idx="109">
                  <c:v>$524</c:v>
                </c:pt>
                <c:pt idx="110">
                  <c:v>$525</c:v>
                </c:pt>
                <c:pt idx="111">
                  <c:v>$525</c:v>
                </c:pt>
                <c:pt idx="112">
                  <c:v>$526</c:v>
                </c:pt>
                <c:pt idx="113">
                  <c:v>$526</c:v>
                </c:pt>
                <c:pt idx="114">
                  <c:v>$527</c:v>
                </c:pt>
                <c:pt idx="115">
                  <c:v>$528</c:v>
                </c:pt>
                <c:pt idx="116">
                  <c:v>$528</c:v>
                </c:pt>
                <c:pt idx="117">
                  <c:v>$529</c:v>
                </c:pt>
                <c:pt idx="118">
                  <c:v>$529</c:v>
                </c:pt>
                <c:pt idx="119">
                  <c:v>$530</c:v>
                </c:pt>
                <c:pt idx="120">
                  <c:v>$530</c:v>
                </c:pt>
                <c:pt idx="121">
                  <c:v>$531</c:v>
                </c:pt>
                <c:pt idx="122">
                  <c:v>$531</c:v>
                </c:pt>
                <c:pt idx="123">
                  <c:v>$532</c:v>
                </c:pt>
                <c:pt idx="124">
                  <c:v>$532</c:v>
                </c:pt>
                <c:pt idx="125">
                  <c:v>$533</c:v>
                </c:pt>
                <c:pt idx="126">
                  <c:v>$533</c:v>
                </c:pt>
                <c:pt idx="127">
                  <c:v>$534</c:v>
                </c:pt>
                <c:pt idx="128">
                  <c:v>$534</c:v>
                </c:pt>
                <c:pt idx="129">
                  <c:v>$535</c:v>
                </c:pt>
                <c:pt idx="130">
                  <c:v>$535</c:v>
                </c:pt>
                <c:pt idx="131">
                  <c:v>$536</c:v>
                </c:pt>
                <c:pt idx="132">
                  <c:v>$536</c:v>
                </c:pt>
                <c:pt idx="133">
                  <c:v>$537</c:v>
                </c:pt>
                <c:pt idx="134">
                  <c:v>$537</c:v>
                </c:pt>
                <c:pt idx="135">
                  <c:v>$538</c:v>
                </c:pt>
                <c:pt idx="136">
                  <c:v>$538</c:v>
                </c:pt>
                <c:pt idx="137">
                  <c:v>$539</c:v>
                </c:pt>
                <c:pt idx="138">
                  <c:v>$539</c:v>
                </c:pt>
                <c:pt idx="139">
                  <c:v>$540</c:v>
                </c:pt>
                <c:pt idx="140">
                  <c:v>$541</c:v>
                </c:pt>
                <c:pt idx="141">
                  <c:v>$541</c:v>
                </c:pt>
                <c:pt idx="142">
                  <c:v>$542</c:v>
                </c:pt>
                <c:pt idx="143">
                  <c:v>$542</c:v>
                </c:pt>
                <c:pt idx="144">
                  <c:v>$543</c:v>
                </c:pt>
                <c:pt idx="145">
                  <c:v>$543</c:v>
                </c:pt>
                <c:pt idx="146">
                  <c:v>$544</c:v>
                </c:pt>
                <c:pt idx="147">
                  <c:v>$544</c:v>
                </c:pt>
                <c:pt idx="148">
                  <c:v>$545</c:v>
                </c:pt>
                <c:pt idx="149">
                  <c:v>$545</c:v>
                </c:pt>
                <c:pt idx="150">
                  <c:v>$546</c:v>
                </c:pt>
                <c:pt idx="151">
                  <c:v>$546</c:v>
                </c:pt>
                <c:pt idx="152">
                  <c:v>$547</c:v>
                </c:pt>
                <c:pt idx="153">
                  <c:v>$547</c:v>
                </c:pt>
                <c:pt idx="154">
                  <c:v>$548</c:v>
                </c:pt>
                <c:pt idx="155">
                  <c:v>$548</c:v>
                </c:pt>
                <c:pt idx="156">
                  <c:v>$549</c:v>
                </c:pt>
                <c:pt idx="157">
                  <c:v>$549</c:v>
                </c:pt>
                <c:pt idx="158">
                  <c:v>$550</c:v>
                </c:pt>
                <c:pt idx="159">
                  <c:v>$550</c:v>
                </c:pt>
                <c:pt idx="160">
                  <c:v>$551</c:v>
                </c:pt>
                <c:pt idx="161">
                  <c:v>$551</c:v>
                </c:pt>
                <c:pt idx="162">
                  <c:v>$552</c:v>
                </c:pt>
                <c:pt idx="163">
                  <c:v>$552</c:v>
                </c:pt>
                <c:pt idx="164">
                  <c:v>$553</c:v>
                </c:pt>
                <c:pt idx="165">
                  <c:v>$554</c:v>
                </c:pt>
                <c:pt idx="166">
                  <c:v>$554</c:v>
                </c:pt>
                <c:pt idx="167">
                  <c:v>$555</c:v>
                </c:pt>
                <c:pt idx="168">
                  <c:v>$555</c:v>
                </c:pt>
                <c:pt idx="169">
                  <c:v>$556</c:v>
                </c:pt>
                <c:pt idx="170">
                  <c:v>$556</c:v>
                </c:pt>
                <c:pt idx="171">
                  <c:v>$557</c:v>
                </c:pt>
                <c:pt idx="172">
                  <c:v>$557</c:v>
                </c:pt>
                <c:pt idx="173">
                  <c:v>$558</c:v>
                </c:pt>
                <c:pt idx="174">
                  <c:v>$558</c:v>
                </c:pt>
                <c:pt idx="175">
                  <c:v>$559</c:v>
                </c:pt>
                <c:pt idx="176">
                  <c:v>$559</c:v>
                </c:pt>
                <c:pt idx="177">
                  <c:v>$560</c:v>
                </c:pt>
                <c:pt idx="178">
                  <c:v>$560</c:v>
                </c:pt>
                <c:pt idx="179">
                  <c:v>$561</c:v>
                </c:pt>
                <c:pt idx="180">
                  <c:v>$561</c:v>
                </c:pt>
                <c:pt idx="181">
                  <c:v>$562</c:v>
                </c:pt>
                <c:pt idx="182">
                  <c:v>$562</c:v>
                </c:pt>
                <c:pt idx="183">
                  <c:v>$563</c:v>
                </c:pt>
                <c:pt idx="184">
                  <c:v>$563</c:v>
                </c:pt>
                <c:pt idx="185">
                  <c:v>$564</c:v>
                </c:pt>
                <c:pt idx="186">
                  <c:v>$564</c:v>
                </c:pt>
                <c:pt idx="187">
                  <c:v>$565</c:v>
                </c:pt>
                <c:pt idx="188">
                  <c:v>$565</c:v>
                </c:pt>
                <c:pt idx="189">
                  <c:v>$566</c:v>
                </c:pt>
                <c:pt idx="190">
                  <c:v>$567</c:v>
                </c:pt>
                <c:pt idx="191">
                  <c:v>$567</c:v>
                </c:pt>
                <c:pt idx="192">
                  <c:v>$568</c:v>
                </c:pt>
                <c:pt idx="193">
                  <c:v>$568</c:v>
                </c:pt>
                <c:pt idx="194">
                  <c:v>$569</c:v>
                </c:pt>
                <c:pt idx="195">
                  <c:v>$569</c:v>
                </c:pt>
                <c:pt idx="196">
                  <c:v>$570</c:v>
                </c:pt>
                <c:pt idx="197">
                  <c:v>$570</c:v>
                </c:pt>
                <c:pt idx="198">
                  <c:v>$571</c:v>
                </c:pt>
                <c:pt idx="199">
                  <c:v>$571</c:v>
                </c:pt>
                <c:pt idx="200">
                  <c:v>$572</c:v>
                </c:pt>
                <c:pt idx="201">
                  <c:v>$572</c:v>
                </c:pt>
              </c:strCache>
            </c:strRef>
          </c:cat>
          <c:val>
            <c:numRef>
              <c:f>'Tab36 Figure 3.3'!$L$38:$L$239</c:f>
              <c:numCache>
                <c:formatCode>_(* #,##0.00000_);_(* \(#,##0.00000\);_(* "-"??_);_(@_)</c:formatCode>
                <c:ptCount val="202"/>
                <c:pt idx="0">
                  <c:v>1.4398924351450382E-107</c:v>
                </c:pt>
                <c:pt idx="1">
                  <c:v>3.4457634115053502E-5</c:v>
                </c:pt>
                <c:pt idx="2">
                  <c:v>6.2831704434969905E-6</c:v>
                </c:pt>
                <c:pt idx="3">
                  <c:v>7.3555394590527526E-6</c:v>
                </c:pt>
                <c:pt idx="4">
                  <c:v>8.5971685166530439E-6</c:v>
                </c:pt>
                <c:pt idx="5">
                  <c:v>1.0032324495429274E-5</c:v>
                </c:pt>
                <c:pt idx="6">
                  <c:v>1.1688342353899055E-5</c:v>
                </c:pt>
                <c:pt idx="7">
                  <c:v>1.35959480905221E-5</c:v>
                </c:pt>
                <c:pt idx="8">
                  <c:v>1.5789606003280957E-5</c:v>
                </c:pt>
                <c:pt idx="9">
                  <c:v>1.8307890661100671E-5</c:v>
                </c:pt>
                <c:pt idx="10">
                  <c:v>2.1193883768983558E-5</c:v>
                </c:pt>
                <c:pt idx="11">
                  <c:v>2.4495595838461146E-5</c:v>
                </c:pt>
                <c:pt idx="12">
                  <c:v>2.826641226138607E-5</c:v>
                </c:pt>
                <c:pt idx="13">
                  <c:v>3.256556302820858E-5</c:v>
                </c:pt>
                <c:pt idx="14">
                  <c:v>3.7458614927945918E-5</c:v>
                </c:pt>
                <c:pt idx="15">
                  <c:v>4.3017984617730459E-5</c:v>
                </c:pt>
                <c:pt idx="16">
                  <c:v>4.9323470451838661E-5</c:v>
                </c:pt>
                <c:pt idx="17">
                  <c:v>5.6462800417331877E-5</c:v>
                </c:pt>
                <c:pt idx="18">
                  <c:v>6.4532192933401092E-5</c:v>
                </c:pt>
                <c:pt idx="19">
                  <c:v>7.363692664085305E-5</c:v>
                </c:pt>
                <c:pt idx="20">
                  <c:v>8.3891914635426099E-5</c:v>
                </c:pt>
                <c:pt idx="21">
                  <c:v>9.5422277893885484E-5</c:v>
                </c:pt>
                <c:pt idx="22">
                  <c:v>1.0836391190468424E-4</c:v>
                </c:pt>
                <c:pt idx="23">
                  <c:v>1.2286403975974355E-4</c:v>
                </c:pt>
                <c:pt idx="24">
                  <c:v>1.3908174419087656E-4</c:v>
                </c:pt>
                <c:pt idx="25">
                  <c:v>1.5718847026306932E-4</c:v>
                </c:pt>
                <c:pt idx="26">
                  <c:v>1.7736848966769616E-4</c:v>
                </c:pt>
                <c:pt idx="27">
                  <c:v>1.9981931681700661E-4</c:v>
                </c:pt>
                <c:pt idx="28">
                  <c:v>2.247520662270173E-4</c:v>
                </c:pt>
                <c:pt idx="29">
                  <c:v>2.5239174002061231E-4</c:v>
                </c:pt>
                <c:pt idx="30">
                  <c:v>2.8297743378460005E-4</c:v>
                </c:pt>
                <c:pt idx="31">
                  <c:v>3.1676244851204603E-4</c:v>
                </c:pt>
                <c:pt idx="32">
                  <c:v>3.5401429594919456E-4</c:v>
                </c:pt>
                <c:pt idx="33">
                  <c:v>3.9501458439022367E-4</c:v>
                </c:pt>
                <c:pt idx="34">
                  <c:v>4.4005877181206099E-4</c:v>
                </c:pt>
                <c:pt idx="35">
                  <c:v>4.8945577326859474E-4</c:v>
                </c:pt>
                <c:pt idx="36">
                  <c:v>5.4352740964927742E-4</c:v>
                </c:pt>
                <c:pt idx="37">
                  <c:v>6.0260768531202828E-4</c:v>
                </c:pt>
                <c:pt idx="38">
                  <c:v>6.6704188269346102E-4</c:v>
                </c:pt>
                <c:pt idx="39">
                  <c:v>7.3718546284826277E-4</c:v>
                </c:pt>
                <c:pt idx="40">
                  <c:v>8.1340276192924665E-4</c:v>
                </c:pt>
                <c:pt idx="41">
                  <c:v>8.9606547496301481E-4</c:v>
                </c:pt>
                <c:pt idx="42">
                  <c:v>9.8555091984167155E-4</c:v>
                </c:pt>
                <c:pt idx="43">
                  <c:v>1.0822400763176084E-3</c:v>
                </c:pt>
                <c:pt idx="44">
                  <c:v>1.1865153968711271E-3</c:v>
                </c:pt>
                <c:pt idx="45">
                  <c:v>1.2987583887093725E-3</c:v>
                </c:pt>
                <c:pt idx="46">
                  <c:v>1.4193469687328267E-3</c:v>
                </c:pt>
                <c:pt idx="47">
                  <c:v>1.5486525961770168E-3</c:v>
                </c:pt>
                <c:pt idx="48">
                  <c:v>1.6870371906502722E-3</c:v>
                </c:pt>
                <c:pt idx="49">
                  <c:v>1.8348498465605642E-3</c:v>
                </c:pt>
                <c:pt idx="50">
                  <c:v>1.9924233582696918E-3</c:v>
                </c:pt>
                <c:pt idx="51">
                  <c:v>2.1600705738619719E-3</c:v>
                </c:pt>
                <c:pt idx="52">
                  <c:v>2.3380805989439424E-3</c:v>
                </c:pt>
                <c:pt idx="53">
                  <c:v>2.5267148755493823E-3</c:v>
                </c:pt>
                <c:pt idx="54">
                  <c:v>2.7262031647506367E-3</c:v>
                </c:pt>
                <c:pt idx="55">
                  <c:v>2.9367394651376444E-3</c:v>
                </c:pt>
                <c:pt idx="56">
                  <c:v>3.1584779026264387E-3</c:v>
                </c:pt>
                <c:pt idx="57">
                  <c:v>3.3915286302909978E-3</c:v>
                </c:pt>
                <c:pt idx="58">
                  <c:v>3.6359537797352667E-3</c:v>
                </c:pt>
                <c:pt idx="59">
                  <c:v>3.8917635081802474E-3</c:v>
                </c:pt>
                <c:pt idx="60">
                  <c:v>4.1589121875287779E-3</c:v>
                </c:pt>
                <c:pt idx="61">
                  <c:v>4.4372947835026877E-3</c:v>
                </c:pt>
                <c:pt idx="62">
                  <c:v>4.7267434740572017E-3</c:v>
                </c:pt>
                <c:pt idx="63">
                  <c:v>5.0270245570467192E-3</c:v>
                </c:pt>
                <c:pt idx="64">
                  <c:v>5.3378356970351926E-3</c:v>
                </c:pt>
                <c:pt idx="65">
                  <c:v>5.6588035606532361E-3</c:v>
                </c:pt>
                <c:pt idx="66">
                  <c:v>5.989481888467249E-3</c:v>
                </c:pt>
                <c:pt idx="67">
                  <c:v>6.3293500494389504E-3</c:v>
                </c:pt>
                <c:pt idx="68">
                  <c:v>6.6778121211571451E-3</c:v>
                </c:pt>
                <c:pt idx="69">
                  <c:v>7.0341965356908731E-3</c:v>
                </c:pt>
                <c:pt idx="70">
                  <c:v>7.3977563265334306E-3</c:v>
                </c:pt>
                <c:pt idx="71">
                  <c:v>7.7676700073670141E-3</c:v>
                </c:pt>
                <c:pt idx="72">
                  <c:v>8.1430431075966703E-3</c:v>
                </c:pt>
                <c:pt idx="73">
                  <c:v>8.5229103835854358E-3</c:v>
                </c:pt>
                <c:pt idx="74">
                  <c:v>8.9062387175259661E-3</c:v>
                </c:pt>
                <c:pt idx="75">
                  <c:v>9.2919307088263348E-3</c:v>
                </c:pt>
                <c:pt idx="76">
                  <c:v>9.6788289549564199E-3</c:v>
                </c:pt>
                <c:pt idx="77">
                  <c:v>1.0065721010933421E-2</c:v>
                </c:pt>
                <c:pt idx="78">
                  <c:v>1.0451345008133744E-2</c:v>
                </c:pt>
                <c:pt idx="79">
                  <c:v>1.083439590505017E-2</c:v>
                </c:pt>
                <c:pt idx="80">
                  <c:v>1.1213532334003518E-2</c:v>
                </c:pt>
                <c:pt idx="81">
                  <c:v>1.1587383999921375E-2</c:v>
                </c:pt>
                <c:pt idx="82">
                  <c:v>1.1954559579056195E-2</c:v>
                </c:pt>
                <c:pt idx="83">
                  <c:v>1.2313655058283801E-2</c:v>
                </c:pt>
                <c:pt idx="84">
                  <c:v>1.2663262448261769E-2</c:v>
                </c:pt>
                <c:pt idx="85">
                  <c:v>1.3001978797648417E-2</c:v>
                </c:pt>
                <c:pt idx="86">
                  <c:v>1.3328415429579799E-2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F-4F50-B980-5DF1E1C19401}"/>
            </c:ext>
          </c:extLst>
        </c:ser>
        <c:ser>
          <c:idx val="1"/>
          <c:order val="1"/>
          <c:tx>
            <c:strRef>
              <c:f>'Tab36 Figure 3.3'!$M$36</c:f>
              <c:strCache>
                <c:ptCount val="1"/>
                <c:pt idx="0">
                  <c:v> At Risk </c:v>
                </c:pt>
              </c:strCache>
            </c:strRef>
          </c:tx>
          <c:spPr>
            <a:solidFill>
              <a:srgbClr val="D23138"/>
            </a:solidFill>
            <a:ln>
              <a:noFill/>
            </a:ln>
            <a:effectLst/>
          </c:spPr>
          <c:invertIfNegative val="0"/>
          <c:cat>
            <c:strRef>
              <c:f>'Tab36 Figure 3.3'!$K$38:$K$239</c:f>
              <c:strCache>
                <c:ptCount val="202"/>
                <c:pt idx="0">
                  <c:v>$234</c:v>
                </c:pt>
                <c:pt idx="1">
                  <c:v>$468</c:v>
                </c:pt>
                <c:pt idx="2">
                  <c:v>$469</c:v>
                </c:pt>
                <c:pt idx="3">
                  <c:v>$469</c:v>
                </c:pt>
                <c:pt idx="4">
                  <c:v>$470</c:v>
                </c:pt>
                <c:pt idx="5">
                  <c:v>$470</c:v>
                </c:pt>
                <c:pt idx="6">
                  <c:v>$471</c:v>
                </c:pt>
                <c:pt idx="7">
                  <c:v>$471</c:v>
                </c:pt>
                <c:pt idx="8">
                  <c:v>$472</c:v>
                </c:pt>
                <c:pt idx="9">
                  <c:v>$472</c:v>
                </c:pt>
                <c:pt idx="10">
                  <c:v>$473</c:v>
                </c:pt>
                <c:pt idx="11">
                  <c:v>$473</c:v>
                </c:pt>
                <c:pt idx="12">
                  <c:v>$474</c:v>
                </c:pt>
                <c:pt idx="13">
                  <c:v>$475</c:v>
                </c:pt>
                <c:pt idx="14">
                  <c:v>$475</c:v>
                </c:pt>
                <c:pt idx="15">
                  <c:v>$476</c:v>
                </c:pt>
                <c:pt idx="16">
                  <c:v>$476</c:v>
                </c:pt>
                <c:pt idx="17">
                  <c:v>$477</c:v>
                </c:pt>
                <c:pt idx="18">
                  <c:v>$477</c:v>
                </c:pt>
                <c:pt idx="19">
                  <c:v>$478</c:v>
                </c:pt>
                <c:pt idx="20">
                  <c:v>$478</c:v>
                </c:pt>
                <c:pt idx="21">
                  <c:v>$479</c:v>
                </c:pt>
                <c:pt idx="22">
                  <c:v>$479</c:v>
                </c:pt>
                <c:pt idx="23">
                  <c:v>$480</c:v>
                </c:pt>
                <c:pt idx="24">
                  <c:v>$480</c:v>
                </c:pt>
                <c:pt idx="25">
                  <c:v>$481</c:v>
                </c:pt>
                <c:pt idx="26">
                  <c:v>$481</c:v>
                </c:pt>
                <c:pt idx="27">
                  <c:v>$482</c:v>
                </c:pt>
                <c:pt idx="28">
                  <c:v>$482</c:v>
                </c:pt>
                <c:pt idx="29">
                  <c:v>$483</c:v>
                </c:pt>
                <c:pt idx="30">
                  <c:v>$483</c:v>
                </c:pt>
                <c:pt idx="31">
                  <c:v>$484</c:v>
                </c:pt>
                <c:pt idx="32">
                  <c:v>$484</c:v>
                </c:pt>
                <c:pt idx="33">
                  <c:v>$485</c:v>
                </c:pt>
                <c:pt idx="34">
                  <c:v>$485</c:v>
                </c:pt>
                <c:pt idx="35">
                  <c:v>$486</c:v>
                </c:pt>
                <c:pt idx="36">
                  <c:v>$486</c:v>
                </c:pt>
                <c:pt idx="37">
                  <c:v>$487</c:v>
                </c:pt>
                <c:pt idx="38">
                  <c:v>$488</c:v>
                </c:pt>
                <c:pt idx="39">
                  <c:v>$488</c:v>
                </c:pt>
                <c:pt idx="40">
                  <c:v>$489</c:v>
                </c:pt>
                <c:pt idx="41">
                  <c:v>$489</c:v>
                </c:pt>
                <c:pt idx="42">
                  <c:v>$490</c:v>
                </c:pt>
                <c:pt idx="43">
                  <c:v>$490</c:v>
                </c:pt>
                <c:pt idx="44">
                  <c:v>$491</c:v>
                </c:pt>
                <c:pt idx="45">
                  <c:v>$491</c:v>
                </c:pt>
                <c:pt idx="46">
                  <c:v>$492</c:v>
                </c:pt>
                <c:pt idx="47">
                  <c:v>$492</c:v>
                </c:pt>
                <c:pt idx="48">
                  <c:v>$493</c:v>
                </c:pt>
                <c:pt idx="49">
                  <c:v>$493</c:v>
                </c:pt>
                <c:pt idx="50">
                  <c:v>$494</c:v>
                </c:pt>
                <c:pt idx="51">
                  <c:v>$494</c:v>
                </c:pt>
                <c:pt idx="52">
                  <c:v>$495</c:v>
                </c:pt>
                <c:pt idx="53">
                  <c:v>$495</c:v>
                </c:pt>
                <c:pt idx="54">
                  <c:v>$496</c:v>
                </c:pt>
                <c:pt idx="55">
                  <c:v>$496</c:v>
                </c:pt>
                <c:pt idx="56">
                  <c:v>$497</c:v>
                </c:pt>
                <c:pt idx="57">
                  <c:v>$497</c:v>
                </c:pt>
                <c:pt idx="58">
                  <c:v>$498</c:v>
                </c:pt>
                <c:pt idx="59">
                  <c:v>$498</c:v>
                </c:pt>
                <c:pt idx="60">
                  <c:v>$499</c:v>
                </c:pt>
                <c:pt idx="61">
                  <c:v>$499</c:v>
                </c:pt>
                <c:pt idx="62">
                  <c:v>$500</c:v>
                </c:pt>
                <c:pt idx="63">
                  <c:v>$501</c:v>
                </c:pt>
                <c:pt idx="64">
                  <c:v>$501</c:v>
                </c:pt>
                <c:pt idx="65">
                  <c:v>$502</c:v>
                </c:pt>
                <c:pt idx="66">
                  <c:v>$502</c:v>
                </c:pt>
                <c:pt idx="67">
                  <c:v>$503</c:v>
                </c:pt>
                <c:pt idx="68">
                  <c:v>$503</c:v>
                </c:pt>
                <c:pt idx="69">
                  <c:v>$504</c:v>
                </c:pt>
                <c:pt idx="70">
                  <c:v>$504</c:v>
                </c:pt>
                <c:pt idx="71">
                  <c:v>$505</c:v>
                </c:pt>
                <c:pt idx="72">
                  <c:v>$505</c:v>
                </c:pt>
                <c:pt idx="73">
                  <c:v>$506</c:v>
                </c:pt>
                <c:pt idx="74">
                  <c:v>$506</c:v>
                </c:pt>
                <c:pt idx="75">
                  <c:v>$507</c:v>
                </c:pt>
                <c:pt idx="76">
                  <c:v>$507</c:v>
                </c:pt>
                <c:pt idx="77">
                  <c:v>$508</c:v>
                </c:pt>
                <c:pt idx="78">
                  <c:v>$508</c:v>
                </c:pt>
                <c:pt idx="79">
                  <c:v>$509</c:v>
                </c:pt>
                <c:pt idx="80">
                  <c:v>$509</c:v>
                </c:pt>
                <c:pt idx="81">
                  <c:v>$510</c:v>
                </c:pt>
                <c:pt idx="82">
                  <c:v>$510</c:v>
                </c:pt>
                <c:pt idx="83">
                  <c:v>$511</c:v>
                </c:pt>
                <c:pt idx="84">
                  <c:v>$511</c:v>
                </c:pt>
                <c:pt idx="85">
                  <c:v>$512</c:v>
                </c:pt>
                <c:pt idx="86">
                  <c:v>$512</c:v>
                </c:pt>
                <c:pt idx="87">
                  <c:v>$513</c:v>
                </c:pt>
                <c:pt idx="88">
                  <c:v>$514</c:v>
                </c:pt>
                <c:pt idx="89">
                  <c:v>$514</c:v>
                </c:pt>
                <c:pt idx="90">
                  <c:v>$515</c:v>
                </c:pt>
                <c:pt idx="91">
                  <c:v>$515</c:v>
                </c:pt>
                <c:pt idx="92">
                  <c:v>$516</c:v>
                </c:pt>
                <c:pt idx="93">
                  <c:v>$516</c:v>
                </c:pt>
                <c:pt idx="94">
                  <c:v>$517</c:v>
                </c:pt>
                <c:pt idx="95">
                  <c:v>$517</c:v>
                </c:pt>
                <c:pt idx="96">
                  <c:v>$518</c:v>
                </c:pt>
                <c:pt idx="97">
                  <c:v>$518</c:v>
                </c:pt>
                <c:pt idx="98">
                  <c:v>$519</c:v>
                </c:pt>
                <c:pt idx="99">
                  <c:v>$519</c:v>
                </c:pt>
                <c:pt idx="100">
                  <c:v>$520</c:v>
                </c:pt>
                <c:pt idx="101">
                  <c:v>$520</c:v>
                </c:pt>
                <c:pt idx="102">
                  <c:v>$521</c:v>
                </c:pt>
                <c:pt idx="103">
                  <c:v>$521</c:v>
                </c:pt>
                <c:pt idx="104">
                  <c:v>$522</c:v>
                </c:pt>
                <c:pt idx="105">
                  <c:v>$522</c:v>
                </c:pt>
                <c:pt idx="106">
                  <c:v>$523</c:v>
                </c:pt>
                <c:pt idx="107">
                  <c:v>$523</c:v>
                </c:pt>
                <c:pt idx="108">
                  <c:v>$524</c:v>
                </c:pt>
                <c:pt idx="109">
                  <c:v>$524</c:v>
                </c:pt>
                <c:pt idx="110">
                  <c:v>$525</c:v>
                </c:pt>
                <c:pt idx="111">
                  <c:v>$525</c:v>
                </c:pt>
                <c:pt idx="112">
                  <c:v>$526</c:v>
                </c:pt>
                <c:pt idx="113">
                  <c:v>$526</c:v>
                </c:pt>
                <c:pt idx="114">
                  <c:v>$527</c:v>
                </c:pt>
                <c:pt idx="115">
                  <c:v>$528</c:v>
                </c:pt>
                <c:pt idx="116">
                  <c:v>$528</c:v>
                </c:pt>
                <c:pt idx="117">
                  <c:v>$529</c:v>
                </c:pt>
                <c:pt idx="118">
                  <c:v>$529</c:v>
                </c:pt>
                <c:pt idx="119">
                  <c:v>$530</c:v>
                </c:pt>
                <c:pt idx="120">
                  <c:v>$530</c:v>
                </c:pt>
                <c:pt idx="121">
                  <c:v>$531</c:v>
                </c:pt>
                <c:pt idx="122">
                  <c:v>$531</c:v>
                </c:pt>
                <c:pt idx="123">
                  <c:v>$532</c:v>
                </c:pt>
                <c:pt idx="124">
                  <c:v>$532</c:v>
                </c:pt>
                <c:pt idx="125">
                  <c:v>$533</c:v>
                </c:pt>
                <c:pt idx="126">
                  <c:v>$533</c:v>
                </c:pt>
                <c:pt idx="127">
                  <c:v>$534</c:v>
                </c:pt>
                <c:pt idx="128">
                  <c:v>$534</c:v>
                </c:pt>
                <c:pt idx="129">
                  <c:v>$535</c:v>
                </c:pt>
                <c:pt idx="130">
                  <c:v>$535</c:v>
                </c:pt>
                <c:pt idx="131">
                  <c:v>$536</c:v>
                </c:pt>
                <c:pt idx="132">
                  <c:v>$536</c:v>
                </c:pt>
                <c:pt idx="133">
                  <c:v>$537</c:v>
                </c:pt>
                <c:pt idx="134">
                  <c:v>$537</c:v>
                </c:pt>
                <c:pt idx="135">
                  <c:v>$538</c:v>
                </c:pt>
                <c:pt idx="136">
                  <c:v>$538</c:v>
                </c:pt>
                <c:pt idx="137">
                  <c:v>$539</c:v>
                </c:pt>
                <c:pt idx="138">
                  <c:v>$539</c:v>
                </c:pt>
                <c:pt idx="139">
                  <c:v>$540</c:v>
                </c:pt>
                <c:pt idx="140">
                  <c:v>$541</c:v>
                </c:pt>
                <c:pt idx="141">
                  <c:v>$541</c:v>
                </c:pt>
                <c:pt idx="142">
                  <c:v>$542</c:v>
                </c:pt>
                <c:pt idx="143">
                  <c:v>$542</c:v>
                </c:pt>
                <c:pt idx="144">
                  <c:v>$543</c:v>
                </c:pt>
                <c:pt idx="145">
                  <c:v>$543</c:v>
                </c:pt>
                <c:pt idx="146">
                  <c:v>$544</c:v>
                </c:pt>
                <c:pt idx="147">
                  <c:v>$544</c:v>
                </c:pt>
                <c:pt idx="148">
                  <c:v>$545</c:v>
                </c:pt>
                <c:pt idx="149">
                  <c:v>$545</c:v>
                </c:pt>
                <c:pt idx="150">
                  <c:v>$546</c:v>
                </c:pt>
                <c:pt idx="151">
                  <c:v>$546</c:v>
                </c:pt>
                <c:pt idx="152">
                  <c:v>$547</c:v>
                </c:pt>
                <c:pt idx="153">
                  <c:v>$547</c:v>
                </c:pt>
                <c:pt idx="154">
                  <c:v>$548</c:v>
                </c:pt>
                <c:pt idx="155">
                  <c:v>$548</c:v>
                </c:pt>
                <c:pt idx="156">
                  <c:v>$549</c:v>
                </c:pt>
                <c:pt idx="157">
                  <c:v>$549</c:v>
                </c:pt>
                <c:pt idx="158">
                  <c:v>$550</c:v>
                </c:pt>
                <c:pt idx="159">
                  <c:v>$550</c:v>
                </c:pt>
                <c:pt idx="160">
                  <c:v>$551</c:v>
                </c:pt>
                <c:pt idx="161">
                  <c:v>$551</c:v>
                </c:pt>
                <c:pt idx="162">
                  <c:v>$552</c:v>
                </c:pt>
                <c:pt idx="163">
                  <c:v>$552</c:v>
                </c:pt>
                <c:pt idx="164">
                  <c:v>$553</c:v>
                </c:pt>
                <c:pt idx="165">
                  <c:v>$554</c:v>
                </c:pt>
                <c:pt idx="166">
                  <c:v>$554</c:v>
                </c:pt>
                <c:pt idx="167">
                  <c:v>$555</c:v>
                </c:pt>
                <c:pt idx="168">
                  <c:v>$555</c:v>
                </c:pt>
                <c:pt idx="169">
                  <c:v>$556</c:v>
                </c:pt>
                <c:pt idx="170">
                  <c:v>$556</c:v>
                </c:pt>
                <c:pt idx="171">
                  <c:v>$557</c:v>
                </c:pt>
                <c:pt idx="172">
                  <c:v>$557</c:v>
                </c:pt>
                <c:pt idx="173">
                  <c:v>$558</c:v>
                </c:pt>
                <c:pt idx="174">
                  <c:v>$558</c:v>
                </c:pt>
                <c:pt idx="175">
                  <c:v>$559</c:v>
                </c:pt>
                <c:pt idx="176">
                  <c:v>$559</c:v>
                </c:pt>
                <c:pt idx="177">
                  <c:v>$560</c:v>
                </c:pt>
                <c:pt idx="178">
                  <c:v>$560</c:v>
                </c:pt>
                <c:pt idx="179">
                  <c:v>$561</c:v>
                </c:pt>
                <c:pt idx="180">
                  <c:v>$561</c:v>
                </c:pt>
                <c:pt idx="181">
                  <c:v>$562</c:v>
                </c:pt>
                <c:pt idx="182">
                  <c:v>$562</c:v>
                </c:pt>
                <c:pt idx="183">
                  <c:v>$563</c:v>
                </c:pt>
                <c:pt idx="184">
                  <c:v>$563</c:v>
                </c:pt>
                <c:pt idx="185">
                  <c:v>$564</c:v>
                </c:pt>
                <c:pt idx="186">
                  <c:v>$564</c:v>
                </c:pt>
                <c:pt idx="187">
                  <c:v>$565</c:v>
                </c:pt>
                <c:pt idx="188">
                  <c:v>$565</c:v>
                </c:pt>
                <c:pt idx="189">
                  <c:v>$566</c:v>
                </c:pt>
                <c:pt idx="190">
                  <c:v>$567</c:v>
                </c:pt>
                <c:pt idx="191">
                  <c:v>$567</c:v>
                </c:pt>
                <c:pt idx="192">
                  <c:v>$568</c:v>
                </c:pt>
                <c:pt idx="193">
                  <c:v>$568</c:v>
                </c:pt>
                <c:pt idx="194">
                  <c:v>$569</c:v>
                </c:pt>
                <c:pt idx="195">
                  <c:v>$569</c:v>
                </c:pt>
                <c:pt idx="196">
                  <c:v>$570</c:v>
                </c:pt>
                <c:pt idx="197">
                  <c:v>$570</c:v>
                </c:pt>
                <c:pt idx="198">
                  <c:v>$571</c:v>
                </c:pt>
                <c:pt idx="199">
                  <c:v>$571</c:v>
                </c:pt>
                <c:pt idx="200">
                  <c:v>$572</c:v>
                </c:pt>
                <c:pt idx="201">
                  <c:v>$572</c:v>
                </c:pt>
              </c:strCache>
            </c:strRef>
          </c:cat>
          <c:val>
            <c:numRef>
              <c:f>'Tab36 Figure 3.3'!$M$38:$M$239</c:f>
              <c:numCache>
                <c:formatCode>_(* #,##0.000000_);_(* \(#,##0.000000\);_(* "-"??_);_(@_)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1.3641207317135362E-2</c:v>
                </c:pt>
                <c:pt idx="88">
                  <c:v>1.3939022510287336E-2</c:v>
                </c:pt>
                <c:pt idx="89">
                  <c:v>1.4220571524362402E-2</c:v>
                </c:pt>
                <c:pt idx="90">
                  <c:v>1.448461659790018E-2</c:v>
                </c:pt>
                <c:pt idx="91">
                  <c:v>1.4729980727589409E-2</c:v>
                </c:pt>
                <c:pt idx="92">
                  <c:v>1.4955556388133118E-2</c:v>
                </c:pt>
                <c:pt idx="93">
                  <c:v>1.5160313847077111E-2</c:v>
                </c:pt>
                <c:pt idx="94">
                  <c:v>1.5343308987190496E-2</c:v>
                </c:pt>
                <c:pt idx="95">
                  <c:v>1.5503690553547611E-2</c:v>
                </c:pt>
                <c:pt idx="96">
                  <c:v>1.5640706747312216E-2</c:v>
                </c:pt>
                <c:pt idx="97">
                  <c:v>1.575371109499607E-2</c:v>
                </c:pt>
                <c:pt idx="98">
                  <c:v>1.5842167528875684E-2</c:v>
                </c:pt>
                <c:pt idx="99">
                  <c:v>1.5905654622923926E-2</c:v>
                </c:pt>
                <c:pt idx="100">
                  <c:v>1.5943868937203121E-2</c:v>
                </c:pt>
                <c:pt idx="101">
                  <c:v>1.5956627433802273E-2</c:v>
                </c:pt>
                <c:pt idx="102">
                  <c:v>1.5943868937203121E-2</c:v>
                </c:pt>
                <c:pt idx="103">
                  <c:v>1.5905654622920373E-2</c:v>
                </c:pt>
                <c:pt idx="104">
                  <c:v>1.5842167528875684E-2</c:v>
                </c:pt>
                <c:pt idx="105">
                  <c:v>1.5753711094992684E-2</c:v>
                </c:pt>
                <c:pt idx="106">
                  <c:v>1.5640706747312105E-2</c:v>
                </c:pt>
                <c:pt idx="107">
                  <c:v>1.5503690553544391E-2</c:v>
                </c:pt>
                <c:pt idx="108">
                  <c:v>1.5343308987190607E-2</c:v>
                </c:pt>
                <c:pt idx="109">
                  <c:v>1.5160313847073836E-2</c:v>
                </c:pt>
                <c:pt idx="110">
                  <c:v>1.4955556388133284E-2</c:v>
                </c:pt>
                <c:pt idx="111">
                  <c:v>1.4729980727586467E-2</c:v>
                </c:pt>
                <c:pt idx="112">
                  <c:v>1.4484616597900457E-2</c:v>
                </c:pt>
                <c:pt idx="113">
                  <c:v>1.4220571524359515E-2</c:v>
                </c:pt>
                <c:pt idx="114">
                  <c:v>1.393902251028778E-2</c:v>
                </c:pt>
                <c:pt idx="115">
                  <c:v>1.3641207317132698E-2</c:v>
                </c:pt>
                <c:pt idx="116">
                  <c:v>1.3328415429580409E-2</c:v>
                </c:pt>
                <c:pt idx="117">
                  <c:v>1.3001978797645974E-2</c:v>
                </c:pt>
                <c:pt idx="118">
                  <c:v>1.2663262448262436E-2</c:v>
                </c:pt>
                <c:pt idx="119">
                  <c:v>1.2313655058281636E-2</c:v>
                </c:pt>
                <c:pt idx="120">
                  <c:v>1.1954559579056889E-2</c:v>
                </c:pt>
                <c:pt idx="121">
                  <c:v>1.1587383999919765E-2</c:v>
                </c:pt>
                <c:pt idx="122">
                  <c:v>1.1213532334004239E-2</c:v>
                </c:pt>
                <c:pt idx="123">
                  <c:v>1.0834395905048644E-2</c:v>
                </c:pt>
                <c:pt idx="124">
                  <c:v>1.0451345008134605E-2</c:v>
                </c:pt>
                <c:pt idx="125">
                  <c:v>1.0065721010932283E-2</c:v>
                </c:pt>
                <c:pt idx="126">
                  <c:v>9.6788289549575302E-3</c:v>
                </c:pt>
                <c:pt idx="127">
                  <c:v>9.29193070882528E-3</c:v>
                </c:pt>
                <c:pt idx="128">
                  <c:v>8.9062387175270485E-3</c:v>
                </c:pt>
                <c:pt idx="129">
                  <c:v>8.5229103835847697E-3</c:v>
                </c:pt>
                <c:pt idx="130">
                  <c:v>8.143043107597836E-3</c:v>
                </c:pt>
                <c:pt idx="131">
                  <c:v>7.7676700073664451E-3</c:v>
                </c:pt>
                <c:pt idx="132">
                  <c:v>7.3977563265346102E-3</c:v>
                </c:pt>
                <c:pt idx="133">
                  <c:v>7.0341965356905956E-3</c:v>
                </c:pt>
                <c:pt idx="134">
                  <c:v>6.6778121211583663E-3</c:v>
                </c:pt>
                <c:pt idx="135">
                  <c:v>6.3293500494387978E-3</c:v>
                </c:pt>
                <c:pt idx="136">
                  <c:v>5.9894818884685952E-3</c:v>
                </c:pt>
                <c:pt idx="137">
                  <c:v>5.6588035606531806E-3</c:v>
                </c:pt>
                <c:pt idx="138">
                  <c:v>5.3378356970364971E-3</c:v>
                </c:pt>
                <c:pt idx="139">
                  <c:v>5.0270245570468441E-3</c:v>
                </c:pt>
                <c:pt idx="140">
                  <c:v>4.7267434740584369E-3</c:v>
                </c:pt>
                <c:pt idx="141">
                  <c:v>4.4372947835029652E-3</c:v>
                </c:pt>
                <c:pt idx="142">
                  <c:v>4.1589121875299506E-3</c:v>
                </c:pt>
                <c:pt idx="143">
                  <c:v>3.8917635081805457E-3</c:v>
                </c:pt>
                <c:pt idx="144">
                  <c:v>3.6359537797364672E-3</c:v>
                </c:pt>
                <c:pt idx="145">
                  <c:v>3.3915286302913517E-3</c:v>
                </c:pt>
                <c:pt idx="146">
                  <c:v>3.1584779026275767E-3</c:v>
                </c:pt>
                <c:pt idx="147">
                  <c:v>2.9367394651380607E-3</c:v>
                </c:pt>
                <c:pt idx="148">
                  <c:v>2.7262031647516949E-3</c:v>
                </c:pt>
                <c:pt idx="149">
                  <c:v>2.5267148755497848E-3</c:v>
                </c:pt>
                <c:pt idx="150">
                  <c:v>2.3380805989449138E-3</c:v>
                </c:pt>
                <c:pt idx="151">
                  <c:v>2.1600705738624715E-3</c:v>
                </c:pt>
                <c:pt idx="152">
                  <c:v>1.9924233582706563E-3</c:v>
                </c:pt>
                <c:pt idx="153">
                  <c:v>1.8348498465610152E-3</c:v>
                </c:pt>
                <c:pt idx="154">
                  <c:v>1.6870371906511084E-3</c:v>
                </c:pt>
                <c:pt idx="155">
                  <c:v>1.5486525961774245E-3</c:v>
                </c:pt>
                <c:pt idx="156">
                  <c:v>1.4193469687335813E-3</c:v>
                </c:pt>
                <c:pt idx="157">
                  <c:v>1.298758388709742E-3</c:v>
                </c:pt>
                <c:pt idx="158">
                  <c:v>1.1865153968718678E-3</c:v>
                </c:pt>
                <c:pt idx="159">
                  <c:v>1.082240076317964E-3</c:v>
                </c:pt>
                <c:pt idx="160">
                  <c:v>9.8555091984231513E-4</c:v>
                </c:pt>
                <c:pt idx="161">
                  <c:v>8.9606547496334787E-4</c:v>
                </c:pt>
                <c:pt idx="162">
                  <c:v>8.1340276192976013E-4</c:v>
                </c:pt>
                <c:pt idx="163">
                  <c:v>7.3718546284862185E-4</c:v>
                </c:pt>
                <c:pt idx="164">
                  <c:v>6.6704188269395281E-4</c:v>
                </c:pt>
                <c:pt idx="165">
                  <c:v>6.0260768531228415E-4</c:v>
                </c:pt>
                <c:pt idx="166">
                  <c:v>5.4352740964969115E-4</c:v>
                </c:pt>
                <c:pt idx="167">
                  <c:v>4.8945577326886536E-4</c:v>
                </c:pt>
                <c:pt idx="168">
                  <c:v>4.4005877181241271E-4</c:v>
                </c:pt>
                <c:pt idx="169">
                  <c:v>3.9501458439039627E-4</c:v>
                </c:pt>
                <c:pt idx="170">
                  <c:v>3.5401429594950073E-4</c:v>
                </c:pt>
                <c:pt idx="171">
                  <c:v>3.1676244851230884E-4</c:v>
                </c:pt>
                <c:pt idx="172">
                  <c:v>2.8297743378480344E-4</c:v>
                </c:pt>
                <c:pt idx="173">
                  <c:v>2.5239174002078535E-4</c:v>
                </c:pt>
                <c:pt idx="174">
                  <c:v>2.2475206622718513E-4</c:v>
                </c:pt>
                <c:pt idx="175">
                  <c:v>1.9981931681722909E-4</c:v>
                </c:pt>
                <c:pt idx="176">
                  <c:v>1.7736848966787289E-4</c:v>
                </c:pt>
                <c:pt idx="177">
                  <c:v>1.5718847026313654E-4</c:v>
                </c:pt>
                <c:pt idx="178">
                  <c:v>1.3908174419108299E-4</c:v>
                </c:pt>
                <c:pt idx="179">
                  <c:v>1.2286403975980686E-4</c:v>
                </c:pt>
                <c:pt idx="180">
                  <c:v>1.0836391190482964E-4</c:v>
                </c:pt>
                <c:pt idx="181">
                  <c:v>9.5422277893941754E-5</c:v>
                </c:pt>
                <c:pt idx="182">
                  <c:v>8.389191463553658E-5</c:v>
                </c:pt>
                <c:pt idx="183">
                  <c:v>7.3636926640863187E-5</c:v>
                </c:pt>
                <c:pt idx="184">
                  <c:v>6.4532192933564048E-5</c:v>
                </c:pt>
                <c:pt idx="185">
                  <c:v>5.6462800417378389E-5</c:v>
                </c:pt>
                <c:pt idx="186">
                  <c:v>4.9323470451834162E-5</c:v>
                </c:pt>
                <c:pt idx="187">
                  <c:v>4.3017984617810257E-5</c:v>
                </c:pt>
                <c:pt idx="188">
                  <c:v>3.7458614927987632E-5</c:v>
                </c:pt>
                <c:pt idx="189">
                  <c:v>3.2565563028219557E-5</c:v>
                </c:pt>
                <c:pt idx="190">
                  <c:v>2.8266412261501728E-5</c:v>
                </c:pt>
                <c:pt idx="191">
                  <c:v>2.4495595838502915E-5</c:v>
                </c:pt>
                <c:pt idx="192">
                  <c:v>2.1193883768977351E-5</c:v>
                </c:pt>
                <c:pt idx="193">
                  <c:v>1.8307890661151127E-5</c:v>
                </c:pt>
                <c:pt idx="194">
                  <c:v>1.5789606003235868E-5</c:v>
                </c:pt>
                <c:pt idx="195">
                  <c:v>1.3595948090583398E-5</c:v>
                </c:pt>
                <c:pt idx="196">
                  <c:v>1.1688342353877168E-5</c:v>
                </c:pt>
                <c:pt idx="197">
                  <c:v>1.0032324495479195E-5</c:v>
                </c:pt>
                <c:pt idx="198">
                  <c:v>8.5971685166441603E-6</c:v>
                </c:pt>
                <c:pt idx="199">
                  <c:v>7.3555394590751888E-6</c:v>
                </c:pt>
                <c:pt idx="200">
                  <c:v>6.2831704434884728E-6</c:v>
                </c:pt>
                <c:pt idx="201">
                  <c:v>2.7863922819060249E-6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F-4F50-B980-5DF1E1C1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54977728"/>
        <c:axId val="1744464464"/>
      </c:barChart>
      <c:catAx>
        <c:axId val="1854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464464"/>
        <c:crosses val="autoZero"/>
        <c:auto val="1"/>
        <c:lblAlgn val="ctr"/>
        <c:lblOffset val="100"/>
        <c:tickLblSkip val="10"/>
        <c:noMultiLvlLbl val="0"/>
      </c:catAx>
      <c:valAx>
        <c:axId val="1744464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000_);_(* \(#,##0.00000\);_(* &quot;-&quot;??_);_(@_)" sourceLinked="1"/>
        <c:majorTickMark val="none"/>
        <c:minorTickMark val="none"/>
        <c:tickLblPos val="nextTo"/>
        <c:crossAx val="18549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'Tab26  Figure 2.2'!$A$11</c:f>
              <c:strCache>
                <c:ptCount val="1"/>
                <c:pt idx="0">
                  <c:v>Bottom 50%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strRef>
              <c:f>'Tab26  Figure 2.2'!$B$10:$F$10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'Tab26  Figure 2.2'!$B$11:$F$11</c:f>
              <c:numCache>
                <c:formatCode>0.0%</c:formatCode>
                <c:ptCount val="5"/>
                <c:pt idx="0">
                  <c:v>1.7314204148423357E-2</c:v>
                </c:pt>
                <c:pt idx="1">
                  <c:v>1.47646056083881E-2</c:v>
                </c:pt>
                <c:pt idx="2">
                  <c:v>1.2827200645443763E-2</c:v>
                </c:pt>
                <c:pt idx="3">
                  <c:v>1.1364377269233814E-2</c:v>
                </c:pt>
                <c:pt idx="4">
                  <c:v>1.3125688524647126E-2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39-4174-AB23-2217A4B3D0DD}"/>
            </c:ext>
          </c:extLst>
        </c:ser>
        <c:ser>
          <c:idx val="1"/>
          <c:order val="1"/>
          <c:tx>
            <c:strRef>
              <c:f>'Tab26  Figure 2.2'!$A$12</c:f>
              <c:strCache>
                <c:ptCount val="1"/>
                <c:pt idx="0">
                  <c:v>Top 25% to 50%</c:v>
                </c:pt>
              </c:strCache>
            </c:strRef>
          </c:tx>
          <c:spPr>
            <a:solidFill>
              <a:srgbClr val="00948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'Tab26  Figure 2.2'!$B$10:$F$10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'Tab26  Figure 2.2'!$B$12:$F$12</c:f>
              <c:numCache>
                <c:formatCode>0.0%</c:formatCode>
                <c:ptCount val="5"/>
                <c:pt idx="0">
                  <c:v>7.7989391127100266E-2</c:v>
                </c:pt>
                <c:pt idx="1">
                  <c:v>7.2973875145148887E-2</c:v>
                </c:pt>
                <c:pt idx="2">
                  <c:v>7.0609028541881905E-2</c:v>
                </c:pt>
                <c:pt idx="3">
                  <c:v>6.7539775314440997E-2</c:v>
                </c:pt>
                <c:pt idx="4">
                  <c:v>6.8671914732797226E-2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39-4174-AB23-2217A4B3D0DD}"/>
            </c:ext>
          </c:extLst>
        </c:ser>
        <c:ser>
          <c:idx val="2"/>
          <c:order val="2"/>
          <c:tx>
            <c:strRef>
              <c:f>'Tab26  Figure 2.2'!$A$13</c:f>
              <c:strCache>
                <c:ptCount val="1"/>
                <c:pt idx="0">
                  <c:v>Top 10% to 25%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'Tab26  Figure 2.2'!$B$10:$F$10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'Tab26  Figure 2.2'!$B$13:$F$13</c:f>
              <c:numCache>
                <c:formatCode>0.0%</c:formatCode>
                <c:ptCount val="5"/>
                <c:pt idx="0">
                  <c:v>0.16148333496642053</c:v>
                </c:pt>
                <c:pt idx="1">
                  <c:v>0.15934699219158754</c:v>
                </c:pt>
                <c:pt idx="2">
                  <c:v>0.15569343246145162</c:v>
                </c:pt>
                <c:pt idx="3">
                  <c:v>0.14866385557582606</c:v>
                </c:pt>
                <c:pt idx="4">
                  <c:v>0.15112225153065922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39-4174-AB23-2217A4B3D0DD}"/>
            </c:ext>
          </c:extLst>
        </c:ser>
        <c:ser>
          <c:idx val="3"/>
          <c:order val="3"/>
          <c:tx>
            <c:strRef>
              <c:f>'Tab26  Figure 2.2'!$A$14</c:f>
              <c:strCache>
                <c:ptCount val="1"/>
                <c:pt idx="0">
                  <c:v>Top 5% to 10%</c:v>
                </c:pt>
              </c:strCache>
            </c:strRef>
          </c:tx>
          <c:spPr>
            <a:solidFill>
              <a:srgbClr val="77C4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'Tab26  Figure 2.2'!$B$10:$F$10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'Tab26  Figure 2.2'!$B$14:$F$14</c:f>
              <c:numCache>
                <c:formatCode>0.0%</c:formatCode>
                <c:ptCount val="5"/>
                <c:pt idx="0">
                  <c:v>0.13722164725416403</c:v>
                </c:pt>
                <c:pt idx="1">
                  <c:v>0.13234123786613389</c:v>
                </c:pt>
                <c:pt idx="2">
                  <c:v>0.13806867346789231</c:v>
                </c:pt>
                <c:pt idx="3">
                  <c:v>0.1329870057585788</c:v>
                </c:pt>
                <c:pt idx="4">
                  <c:v>0.13271330721147012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39-4174-AB23-2217A4B3D0DD}"/>
            </c:ext>
          </c:extLst>
        </c:ser>
        <c:ser>
          <c:idx val="4"/>
          <c:order val="4"/>
          <c:tx>
            <c:strRef>
              <c:f>'Tab26  Figure 2.2'!$A$15</c:f>
              <c:strCache>
                <c:ptCount val="1"/>
                <c:pt idx="0">
                  <c:v>Top 5% 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'Tab26  Figure 2.2'!$B$10:$F$10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'Tab26  Figure 2.2'!$B$15:$F$15</c:f>
              <c:numCache>
                <c:formatCode>0.0%</c:formatCode>
                <c:ptCount val="5"/>
                <c:pt idx="0">
                  <c:v>0.60599142250389182</c:v>
                </c:pt>
                <c:pt idx="1">
                  <c:v>0.62057328918874166</c:v>
                </c:pt>
                <c:pt idx="2">
                  <c:v>0.62280166488333044</c:v>
                </c:pt>
                <c:pt idx="3">
                  <c:v>0.63944498608192035</c:v>
                </c:pt>
                <c:pt idx="4">
                  <c:v>0.63124199011401882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239-4174-AB23-2217A4B3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0963040"/>
        <c:axId val="460964704"/>
      </c:barChart>
      <c:catAx>
        <c:axId val="4609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964704"/>
        <c:crosses val="autoZero"/>
        <c:auto val="1"/>
        <c:lblAlgn val="ctr"/>
        <c:lblOffset val="100"/>
        <c:noMultiLvlLbl val="0"/>
      </c:catAx>
      <c:valAx>
        <c:axId val="460964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9630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'Tab27  Figure 2.3'!$A$11</c:f>
              <c:strCache>
                <c:ptCount val="1"/>
                <c:pt idx="0">
                  <c:v>Bottom 50%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'Tab27  Figure 2.3'!$B$10:$F$10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'Tab27  Figure 2.3'!$B$11:$F$11</c:f>
              <c:numCache>
                <c:formatCode>0.0%</c:formatCode>
                <c:ptCount val="5"/>
                <c:pt idx="0">
                  <c:v>6.7469038055015931E-2</c:v>
                </c:pt>
                <c:pt idx="1">
                  <c:v>6.5488338771723942E-2</c:v>
                </c:pt>
                <c:pt idx="2">
                  <c:v>6.2782442477841205E-2</c:v>
                </c:pt>
                <c:pt idx="3">
                  <c:v>6.0374103851849652E-2</c:v>
                </c:pt>
                <c:pt idx="4">
                  <c:v>6.0514029594496144E-2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4-400B-8F66-62AA36371358}"/>
            </c:ext>
          </c:extLst>
        </c:ser>
        <c:ser>
          <c:idx val="1"/>
          <c:order val="1"/>
          <c:tx>
            <c:strRef>
              <c:f>'Tab27  Figure 2.3'!$A$12</c:f>
              <c:strCache>
                <c:ptCount val="1"/>
                <c:pt idx="0">
                  <c:v>Top 25% to 50%</c:v>
                </c:pt>
              </c:strCache>
            </c:strRef>
          </c:tx>
          <c:spPr>
            <a:solidFill>
              <a:srgbClr val="00948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'Tab27  Figure 2.3'!$B$10:$F$10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'Tab27  Figure 2.3'!$B$12:$F$12</c:f>
              <c:numCache>
                <c:formatCode>0.0%</c:formatCode>
                <c:ptCount val="5"/>
                <c:pt idx="0">
                  <c:v>0.13892967130876752</c:v>
                </c:pt>
                <c:pt idx="1">
                  <c:v>0.14125457655191531</c:v>
                </c:pt>
                <c:pt idx="2">
                  <c:v>0.14346957306190966</c:v>
                </c:pt>
                <c:pt idx="3">
                  <c:v>0.13783880597706288</c:v>
                </c:pt>
                <c:pt idx="4">
                  <c:v>0.14017008235703496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4-400B-8F66-62AA36371358}"/>
            </c:ext>
          </c:extLst>
        </c:ser>
        <c:ser>
          <c:idx val="2"/>
          <c:order val="2"/>
          <c:tx>
            <c:strRef>
              <c:f>'Tab27  Figure 2.3'!$A$13</c:f>
              <c:strCache>
                <c:ptCount val="1"/>
                <c:pt idx="0">
                  <c:v>Top 10% to 25%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'Tab27  Figure 2.3'!$B$10:$F$10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'Tab27  Figure 2.3'!$B$13:$F$13</c:f>
              <c:numCache>
                <c:formatCode>0.0%</c:formatCode>
                <c:ptCount val="5"/>
                <c:pt idx="0">
                  <c:v>0.23504703736921961</c:v>
                </c:pt>
                <c:pt idx="1">
                  <c:v>0.22408272172976615</c:v>
                </c:pt>
                <c:pt idx="2">
                  <c:v>0.21307689446982706</c:v>
                </c:pt>
                <c:pt idx="3">
                  <c:v>0.23417009426572397</c:v>
                </c:pt>
                <c:pt idx="4">
                  <c:v>0.22218954464008531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E4-400B-8F66-62AA36371358}"/>
            </c:ext>
          </c:extLst>
        </c:ser>
        <c:ser>
          <c:idx val="3"/>
          <c:order val="3"/>
          <c:tx>
            <c:strRef>
              <c:f>'Tab27  Figure 2.3'!$A$14</c:f>
              <c:strCache>
                <c:ptCount val="1"/>
                <c:pt idx="0">
                  <c:v>Top 5% to 10%</c:v>
                </c:pt>
              </c:strCache>
            </c:strRef>
          </c:tx>
          <c:spPr>
            <a:solidFill>
              <a:srgbClr val="77C4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'Tab27  Figure 2.3'!$B$10:$F$10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'Tab27  Figure 2.3'!$B$14:$F$14</c:f>
              <c:numCache>
                <c:formatCode>0.0%</c:formatCode>
                <c:ptCount val="5"/>
                <c:pt idx="0">
                  <c:v>0.13833555300821868</c:v>
                </c:pt>
                <c:pt idx="1">
                  <c:v>0.17245504652115962</c:v>
                </c:pt>
                <c:pt idx="2">
                  <c:v>0.17037485084266255</c:v>
                </c:pt>
                <c:pt idx="3">
                  <c:v>0.1452088727147163</c:v>
                </c:pt>
                <c:pt idx="4">
                  <c:v>0.14436909530242192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E4-400B-8F66-62AA36371358}"/>
            </c:ext>
          </c:extLst>
        </c:ser>
        <c:ser>
          <c:idx val="4"/>
          <c:order val="4"/>
          <c:tx>
            <c:strRef>
              <c:f>'Tab27  Figure 2.3'!$A$15</c:f>
              <c:strCache>
                <c:ptCount val="1"/>
                <c:pt idx="0">
                  <c:v>Top 5% 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'Tab27  Figure 2.3'!$B$10:$F$10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'Tab27  Figure 2.3'!$B$15:$F$15</c:f>
              <c:numCache>
                <c:formatCode>0.0%</c:formatCode>
                <c:ptCount val="5"/>
                <c:pt idx="0">
                  <c:v>0.42021870025877828</c:v>
                </c:pt>
                <c:pt idx="1">
                  <c:v>0.39671931642543495</c:v>
                </c:pt>
                <c:pt idx="2">
                  <c:v>0.41029623914775953</c:v>
                </c:pt>
                <c:pt idx="3">
                  <c:v>0.42240812319064719</c:v>
                </c:pt>
                <c:pt idx="4">
                  <c:v>0.43275724810596167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E4-400B-8F66-62AA3637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0963040"/>
        <c:axId val="460964704"/>
      </c:barChart>
      <c:catAx>
        <c:axId val="4609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964704"/>
        <c:crosses val="autoZero"/>
        <c:auto val="1"/>
        <c:lblAlgn val="ctr"/>
        <c:lblOffset val="100"/>
        <c:noMultiLvlLbl val="0"/>
      </c:catAx>
      <c:valAx>
        <c:axId val="460964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9630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28 Figure 2.4'!$B$54</c:f>
              <c:strCache>
                <c:ptCount val="1"/>
                <c:pt idx="0">
                  <c:v> Ratio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28 Figure 2.4'!$A$55:$A$60</c:f>
              <c:strCache>
                <c:ptCount val="6"/>
                <c:pt idx="0">
                  <c:v> Bottom 50% </c:v>
                </c:pt>
                <c:pt idx="1">
                  <c:v> Top 25% to 50% </c:v>
                </c:pt>
                <c:pt idx="2">
                  <c:v> Top 10% to 25% </c:v>
                </c:pt>
                <c:pt idx="3">
                  <c:v> Top 5% to 10% </c:v>
                </c:pt>
                <c:pt idx="4">
                  <c:v> Top 5%  </c:v>
                </c:pt>
                <c:pt idx="5">
                  <c:v> Total </c:v>
                </c:pt>
              </c:strCache>
            </c:strRef>
          </c:cat>
          <c:val>
            <c:numRef>
              <c:f>'Tab 28 Figure 2.4'!$B$55:$B$60</c:f>
              <c:numCache>
                <c:formatCode>_(* #,##0.0_);_(* \(#,##0.0\);_(* "-"??_);_(@_)</c:formatCode>
                <c:ptCount val="6"/>
                <c:pt idx="0">
                  <c:v>12.207975444241578</c:v>
                </c:pt>
                <c:pt idx="1">
                  <c:v>5.3140184854663284</c:v>
                </c:pt>
                <c:pt idx="2">
                  <c:v>3.9387404881137194</c:v>
                </c:pt>
                <c:pt idx="3">
                  <c:v>3.0332395262899077</c:v>
                </c:pt>
                <c:pt idx="4">
                  <c:v>1.6204955909898464</c:v>
                </c:pt>
                <c:pt idx="5">
                  <c:v>2.6316100487492533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C48-825C-B77451BCB7EE}"/>
            </c:ext>
          </c:extLst>
        </c:ser>
        <c:ser>
          <c:idx val="1"/>
          <c:order val="1"/>
          <c:tx>
            <c:strRef>
              <c:f>'Tab 28 Figure 2.4'!$C$54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28 Figure 2.4'!$A$55:$A$60</c:f>
              <c:strCache>
                <c:ptCount val="6"/>
                <c:pt idx="0">
                  <c:v> Bottom 50% </c:v>
                </c:pt>
                <c:pt idx="1">
                  <c:v> Top 25% to 50% </c:v>
                </c:pt>
                <c:pt idx="2">
                  <c:v> Top 10% to 25% </c:v>
                </c:pt>
                <c:pt idx="3">
                  <c:v> Top 5% to 10% </c:v>
                </c:pt>
                <c:pt idx="4">
                  <c:v> Top 5%  </c:v>
                </c:pt>
                <c:pt idx="5">
                  <c:v> Total </c:v>
                </c:pt>
              </c:strCache>
            </c:strRef>
          </c:cat>
          <c:val>
            <c:numRef>
              <c:f>'Tab 28 Figure 2.4'!$C$55:$C$60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339-4C48-825C-B77451BC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3821296"/>
        <c:axId val="388550768"/>
      </c:barChart>
      <c:catAx>
        <c:axId val="51382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50768"/>
        <c:crossesAt val="0"/>
        <c:auto val="1"/>
        <c:lblAlgn val="ctr"/>
        <c:lblOffset val="100"/>
        <c:noMultiLvlLbl val="0"/>
      </c:catAx>
      <c:valAx>
        <c:axId val="38855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821296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29 Figure 2.5'!$B$56</c:f>
              <c:strCache>
                <c:ptCount val="1"/>
                <c:pt idx="0">
                  <c:v> Commercial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29 Figure 2.5'!$A$57:$A$62</c:f>
              <c:strCache>
                <c:ptCount val="6"/>
                <c:pt idx="0">
                  <c:v> Bottom 50% </c:v>
                </c:pt>
                <c:pt idx="1">
                  <c:v> Top 25% to 50% </c:v>
                </c:pt>
                <c:pt idx="2">
                  <c:v> Top 10% to 25% </c:v>
                </c:pt>
                <c:pt idx="3">
                  <c:v> Top 5% to 10% </c:v>
                </c:pt>
                <c:pt idx="4">
                  <c:v> Top 5%  </c:v>
                </c:pt>
                <c:pt idx="5">
                  <c:v> Total </c:v>
                </c:pt>
              </c:strCache>
            </c:strRef>
          </c:cat>
          <c:val>
            <c:numRef>
              <c:f>'Tab 29 Figure 2.5'!$B$57:$B$62</c:f>
              <c:numCache>
                <c:formatCode>0.0%</c:formatCode>
                <c:ptCount val="6"/>
                <c:pt idx="0">
                  <c:v>-3.1160534886307545E-2</c:v>
                </c:pt>
                <c:pt idx="1">
                  <c:v>2.8269989398128637E-3</c:v>
                </c:pt>
                <c:pt idx="2">
                  <c:v>2.1236389552902413E-2</c:v>
                </c:pt>
                <c:pt idx="3">
                  <c:v>3.2247178291053391E-2</c:v>
                </c:pt>
                <c:pt idx="4">
                  <c:v>4.6234787873177918E-2</c:v>
                </c:pt>
                <c:pt idx="5">
                  <c:v>3.7530933648801668E-2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4-444C-A103-C783FC320AE5}"/>
            </c:ext>
          </c:extLst>
        </c:ser>
        <c:ser>
          <c:idx val="1"/>
          <c:order val="1"/>
          <c:tx>
            <c:strRef>
              <c:f>'Tab 29 Figure 2.5'!$C$56</c:f>
              <c:strCache>
                <c:ptCount val="1"/>
                <c:pt idx="0">
                  <c:v> Medicare Advantage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29 Figure 2.5'!$A$57:$A$62</c:f>
              <c:strCache>
                <c:ptCount val="6"/>
                <c:pt idx="0">
                  <c:v> Bottom 50% </c:v>
                </c:pt>
                <c:pt idx="1">
                  <c:v> Top 25% to 50% </c:v>
                </c:pt>
                <c:pt idx="2">
                  <c:v> Top 10% to 25% </c:v>
                </c:pt>
                <c:pt idx="3">
                  <c:v> Top 5% to 10% </c:v>
                </c:pt>
                <c:pt idx="4">
                  <c:v> Top 5%  </c:v>
                </c:pt>
                <c:pt idx="5">
                  <c:v> Total </c:v>
                </c:pt>
              </c:strCache>
            </c:strRef>
          </c:cat>
          <c:val>
            <c:numRef>
              <c:f>'Tab 29 Figure 2.5'!$C$57:$C$62</c:f>
              <c:numCache>
                <c:formatCode>0.0%</c:formatCode>
                <c:ptCount val="6"/>
                <c:pt idx="0">
                  <c:v>3.8415806838985045E-3</c:v>
                </c:pt>
                <c:pt idx="1">
                  <c:v>2.3281092482623666E-2</c:v>
                </c:pt>
                <c:pt idx="2">
                  <c:v>2.9570445869989026E-2</c:v>
                </c:pt>
                <c:pt idx="3">
                  <c:v>2.4018064415227247E-2</c:v>
                </c:pt>
                <c:pt idx="4">
                  <c:v>3.2259563225923493E-2</c:v>
                </c:pt>
                <c:pt idx="5">
                  <c:v>2.9581258880028605E-2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4-444C-A103-C783FC32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3821296"/>
        <c:axId val="388550768"/>
      </c:barChart>
      <c:catAx>
        <c:axId val="51382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50768"/>
        <c:crosses val="autoZero"/>
        <c:auto val="1"/>
        <c:lblAlgn val="ctr"/>
        <c:lblOffset val="100"/>
        <c:noMultiLvlLbl val="0"/>
      </c:catAx>
      <c:valAx>
        <c:axId val="38855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821296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30 Figure 2.6'!$A$25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30 Figure 2.6'!$B$24:$C$24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 30 Figure 2.6'!$B$25:$C$25</c:f>
              <c:numCache>
                <c:formatCode>_(* #,##0.0_);_(* \(#,##0.0\);_(* "-"??_);_(@_)</c:formatCode>
                <c:ptCount val="2"/>
                <c:pt idx="0">
                  <c:v>4.6399114144358249</c:v>
                </c:pt>
                <c:pt idx="1">
                  <c:v>2.0694170230521833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7-4AA1-80AE-5C7E1843F4FE}"/>
            </c:ext>
          </c:extLst>
        </c:ser>
        <c:ser>
          <c:idx val="1"/>
          <c:order val="1"/>
          <c:tx>
            <c:strRef>
              <c:f>'Tab 30 Figure 2.6'!$A$26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30 Figure 2.6'!$B$24:$C$24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 30 Figure 2.6'!$B$26:$C$26</c:f>
              <c:numCache>
                <c:formatCode>_(* #,##0.0_);_(* \(#,##0.0\);_(* "-"??_);_(@_)</c:formatCode>
                <c:ptCount val="2"/>
                <c:pt idx="0">
                  <c:v>4.7300915332527182</c:v>
                </c:pt>
                <c:pt idx="1">
                  <c:v>2.0796297139303297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7-4AA1-80AE-5C7E1843F4FE}"/>
            </c:ext>
          </c:extLst>
        </c:ser>
        <c:ser>
          <c:idx val="2"/>
          <c:order val="2"/>
          <c:tx>
            <c:strRef>
              <c:f>'Tab 30 Figure 2.6'!$A$27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30 Figure 2.6'!$B$24:$C$24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 30 Figure 2.6'!$B$27:$C$27</c:f>
              <c:numCache>
                <c:formatCode>_(* #,##0.0_);_(* \(#,##0.0\);_(* "-"??_);_(@_)</c:formatCode>
                <c:ptCount val="2"/>
                <c:pt idx="0">
                  <c:v>4.7247067852032227</c:v>
                </c:pt>
                <c:pt idx="1">
                  <c:v>2.0776977476172585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D7-4AA1-80AE-5C7E1843F4FE}"/>
            </c:ext>
          </c:extLst>
        </c:ser>
        <c:ser>
          <c:idx val="3"/>
          <c:order val="3"/>
          <c:tx>
            <c:strRef>
              <c:f>'Tab 30 Figure 2.6'!$A$28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30 Figure 2.6'!$B$24:$C$24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 30 Figure 2.6'!$B$28:$C$28</c:f>
              <c:numCache>
                <c:formatCode>_(* #,##0.0_);_(* \(#,##0.0\);_(* "-"??_);_(@_)</c:formatCode>
                <c:ptCount val="2"/>
                <c:pt idx="0">
                  <c:v>4.7814735683055591</c:v>
                </c:pt>
                <c:pt idx="1">
                  <c:v>2.0578879585889438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D7-4AA1-80AE-5C7E1843F4FE}"/>
            </c:ext>
          </c:extLst>
        </c:ser>
        <c:ser>
          <c:idx val="4"/>
          <c:order val="4"/>
          <c:tx>
            <c:strRef>
              <c:f>'Tab 30 Figure 2.6'!$A$29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30 Figure 2.6'!$B$24:$C$24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 30 Figure 2.6'!$B$29:$C$29</c:f>
              <c:numCache>
                <c:formatCode>_(* #,##0.0_);_(* \(#,##0.0\);_(* "-"??_);_(@_)</c:formatCode>
                <c:ptCount val="2"/>
                <c:pt idx="0">
                  <c:v>4.7814735683055591</c:v>
                </c:pt>
                <c:pt idx="1">
                  <c:v>2.1011373325197389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D7-4AA1-80AE-5C7E1843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493216"/>
        <c:axId val="673489472"/>
      </c:barChart>
      <c:catAx>
        <c:axId val="67349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489472"/>
        <c:crosses val="autoZero"/>
        <c:auto val="1"/>
        <c:lblAlgn val="ctr"/>
        <c:lblOffset val="100"/>
        <c:noMultiLvlLbl val="0"/>
      </c:catAx>
      <c:valAx>
        <c:axId val="67348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49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'Tab31 Figure 2.7'!$A$38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'Tab31 Figure 2.7'!$B$37:$C$37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'Tab31 Figure 2.7'!$B$38:$C$38</c:f>
              <c:numCache>
                <c:formatCode>0.0%</c:formatCode>
                <c:ptCount val="2"/>
                <c:pt idx="0">
                  <c:v>0.19829693506790069</c:v>
                </c:pt>
                <c:pt idx="1">
                  <c:v>0.12241536675729903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9-4B47-8C24-E94DAC61AB91}"/>
            </c:ext>
          </c:extLst>
        </c:ser>
        <c:ser>
          <c:idx val="1"/>
          <c:order val="1"/>
          <c:tx>
            <c:strRef>
              <c:f>'Tab31 Figure 2.7'!$A$39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'Tab31 Figure 2.7'!$B$37:$C$37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'Tab31 Figure 2.7'!$B$39:$C$39</c:f>
              <c:numCache>
                <c:formatCode>0.0%</c:formatCode>
                <c:ptCount val="2"/>
                <c:pt idx="0">
                  <c:v>0.20893654083408819</c:v>
                </c:pt>
                <c:pt idx="1">
                  <c:v>0.13094442181090971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9-4B47-8C24-E94DAC61AB91}"/>
            </c:ext>
          </c:extLst>
        </c:ser>
        <c:ser>
          <c:idx val="2"/>
          <c:order val="2"/>
          <c:tx>
            <c:strRef>
              <c:f>'Tab31 Figure 2.7'!$A$40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'Tab31 Figure 2.7'!$B$37:$C$37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'Tab31 Figure 2.7'!$B$40:$C$40</c:f>
              <c:numCache>
                <c:formatCode>0.0%</c:formatCode>
                <c:ptCount val="2"/>
                <c:pt idx="0">
                  <c:v>0.22001703128101968</c:v>
                </c:pt>
                <c:pt idx="1">
                  <c:v>0.14085662182596947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E9-4B47-8C24-E94DAC61AB91}"/>
            </c:ext>
          </c:extLst>
        </c:ser>
        <c:ser>
          <c:idx val="3"/>
          <c:order val="3"/>
          <c:tx>
            <c:strRef>
              <c:f>'Tab31 Figure 2.7'!$A$41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'Tab31 Figure 2.7'!$B$37:$C$37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'Tab31 Figure 2.7'!$B$41:$C$41</c:f>
              <c:numCache>
                <c:formatCode>0.0%</c:formatCode>
                <c:ptCount val="2"/>
                <c:pt idx="0">
                  <c:v>0.23157031169600795</c:v>
                </c:pt>
                <c:pt idx="1">
                  <c:v>0.1490145083472576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E9-4B47-8C24-E94DAC61AB91}"/>
            </c:ext>
          </c:extLst>
        </c:ser>
        <c:ser>
          <c:idx val="4"/>
          <c:order val="4"/>
          <c:tx>
            <c:strRef>
              <c:f>'Tab31 Figure 2.7'!$A$42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'Tab31 Figure 2.7'!$B$37:$C$37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'Tab31 Figure 2.7'!$B$42:$C$42</c:f>
              <c:numCache>
                <c:formatCode>0.0%</c:formatCode>
                <c:ptCount val="2"/>
                <c:pt idx="0">
                  <c:v>0.23934800692137037</c:v>
                </c:pt>
                <c:pt idx="1">
                  <c:v>0.15898385877103316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E9-4B47-8C24-E94DAC61A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9976879"/>
        <c:axId val="1109980207"/>
      </c:barChart>
      <c:catAx>
        <c:axId val="11099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980207"/>
        <c:crosses val="autoZero"/>
        <c:auto val="1"/>
        <c:lblAlgn val="ctr"/>
        <c:lblOffset val="100"/>
        <c:noMultiLvlLbl val="0"/>
      </c:catAx>
      <c:valAx>
        <c:axId val="11099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9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'Tab32 Figure 2.8'!$A$34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'Tab32 Figure 2.8'!$B$33:$C$33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'Tab32 Figure 2.8'!$B$34:$C$34</c:f>
              <c:numCache>
                <c:formatCode>0.0%</c:formatCode>
                <c:ptCount val="2"/>
                <c:pt idx="0">
                  <c:v>0.80789068845220058</c:v>
                </c:pt>
                <c:pt idx="1">
                  <c:v>0.51318354072992134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1-428E-B8F2-C74B1A77051A}"/>
            </c:ext>
          </c:extLst>
        </c:ser>
        <c:ser>
          <c:idx val="1"/>
          <c:order val="1"/>
          <c:tx>
            <c:strRef>
              <c:f>'Tab32 Figure 2.8'!$A$35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'Tab32 Figure 2.8'!$B$33:$C$33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'Tab32 Figure 2.8'!$B$35:$C$35</c:f>
              <c:numCache>
                <c:formatCode>0.0%</c:formatCode>
                <c:ptCount val="2"/>
                <c:pt idx="0">
                  <c:v>0.81305593560369871</c:v>
                </c:pt>
                <c:pt idx="1">
                  <c:v>0.52664739329375987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1-428E-B8F2-C74B1A77051A}"/>
            </c:ext>
          </c:extLst>
        </c:ser>
        <c:ser>
          <c:idx val="2"/>
          <c:order val="2"/>
          <c:tx>
            <c:strRef>
              <c:f>'Tab32 Figure 2.8'!$A$36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'Tab32 Figure 2.8'!$B$33:$C$33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'Tab32 Figure 2.8'!$B$36:$C$36</c:f>
              <c:numCache>
                <c:formatCode>0.0%</c:formatCode>
                <c:ptCount val="2"/>
                <c:pt idx="0">
                  <c:v>0.82076961436119911</c:v>
                </c:pt>
                <c:pt idx="1">
                  <c:v>0.53913342524659413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1-428E-B8F2-C74B1A77051A}"/>
            </c:ext>
          </c:extLst>
        </c:ser>
        <c:ser>
          <c:idx val="3"/>
          <c:order val="3"/>
          <c:tx>
            <c:strRef>
              <c:f>'Tab32 Figure 2.8'!$A$37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'Tab32 Figure 2.8'!$B$33:$C$33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'Tab32 Figure 2.8'!$B$37:$C$37</c:f>
              <c:numCache>
                <c:formatCode>0.0%</c:formatCode>
                <c:ptCount val="2"/>
                <c:pt idx="0">
                  <c:v>0.82624196565061447</c:v>
                </c:pt>
                <c:pt idx="1">
                  <c:v>0.53070456838462121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1-428E-B8F2-C74B1A77051A}"/>
            </c:ext>
          </c:extLst>
        </c:ser>
        <c:ser>
          <c:idx val="4"/>
          <c:order val="4"/>
          <c:tx>
            <c:strRef>
              <c:f>'Tab32 Figure 2.8'!$A$38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'Tab32 Figure 2.8'!$B$33:$C$33</c:f>
              <c:strCache>
                <c:ptCount val="2"/>
                <c:pt idx="0">
                  <c:v> Commercial </c:v>
                </c:pt>
                <c:pt idx="1">
                  <c:v> Medicare Advantage </c:v>
                </c:pt>
              </c:strCache>
            </c:strRef>
          </c:cat>
          <c:val>
            <c:numRef>
              <c:f>'Tab32 Figure 2.8'!$B$38:$C$38</c:f>
              <c:numCache>
                <c:formatCode>0.0%</c:formatCode>
                <c:ptCount val="2"/>
                <c:pt idx="0">
                  <c:v>0.83436852524937299</c:v>
                </c:pt>
                <c:pt idx="1">
                  <c:v>0.57855482481048059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1-428E-B8F2-C74B1A77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9976879"/>
        <c:axId val="1109980207"/>
      </c:barChart>
      <c:catAx>
        <c:axId val="11099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980207"/>
        <c:crosses val="autoZero"/>
        <c:auto val="1"/>
        <c:lblAlgn val="ctr"/>
        <c:lblOffset val="100"/>
        <c:noMultiLvlLbl val="0"/>
      </c:catAx>
      <c:valAx>
        <c:axId val="1109980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9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2703412073491E-2"/>
          <c:y val="0.10752688172043011"/>
          <c:w val="0.87232174103237092"/>
          <c:h val="0.701929752577453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'Tab 33 Figure 2.9'!$B$8</c:f>
              <c:strCache>
                <c:ptCount val="1"/>
                <c:pt idx="0">
                  <c:v>Top 5%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33 Figure 2.9'!$A$9:$A$12</c:f>
              <c:strCache>
                <c:ptCount val="4"/>
                <c:pt idx="0">
                  <c:v>2013 to 2024</c:v>
                </c:pt>
                <c:pt idx="1">
                  <c:v>2014 to 2015</c:v>
                </c:pt>
                <c:pt idx="2">
                  <c:v>2015 to 2016</c:v>
                </c:pt>
                <c:pt idx="3">
                  <c:v>2016 to 2017</c:v>
                </c:pt>
              </c:strCache>
            </c:strRef>
          </c:cat>
          <c:val>
            <c:numRef>
              <c:f>'Tab 33 Figure 2.9'!$B$9:$B$12</c:f>
              <c:numCache>
                <c:formatCode>0.0%</c:formatCode>
                <c:ptCount val="4"/>
                <c:pt idx="0">
                  <c:v>0.24748412750359994</c:v>
                </c:pt>
                <c:pt idx="1">
                  <c:v>0.25523804585653753</c:v>
                </c:pt>
                <c:pt idx="2">
                  <c:v>0.25790045961488639</c:v>
                </c:pt>
                <c:pt idx="3">
                  <c:v>0.25377120036547218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63-479A-B86E-0958A05838C2}"/>
            </c:ext>
          </c:extLst>
        </c:ser>
        <c:ser>
          <c:idx val="1"/>
          <c:order val="1"/>
          <c:tx>
            <c:strRef>
              <c:f>'Tab 33 Figure 2.9'!$C$8</c:f>
              <c:strCache>
                <c:ptCount val="1"/>
                <c:pt idx="0">
                  <c:v>Top 5-10%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33 Figure 2.9'!$A$9:$A$12</c:f>
              <c:strCache>
                <c:ptCount val="4"/>
                <c:pt idx="0">
                  <c:v>2013 to 2024</c:v>
                </c:pt>
                <c:pt idx="1">
                  <c:v>2014 to 2015</c:v>
                </c:pt>
                <c:pt idx="2">
                  <c:v>2015 to 2016</c:v>
                </c:pt>
                <c:pt idx="3">
                  <c:v>2016 to 2017</c:v>
                </c:pt>
              </c:strCache>
            </c:strRef>
          </c:cat>
          <c:val>
            <c:numRef>
              <c:f>'Tab 33 Figure 2.9'!$C$9:$C$12</c:f>
              <c:numCache>
                <c:formatCode>0.0%</c:formatCode>
                <c:ptCount val="4"/>
                <c:pt idx="0">
                  <c:v>0.11553868307370074</c:v>
                </c:pt>
                <c:pt idx="1">
                  <c:v>0.11654747193172835</c:v>
                </c:pt>
                <c:pt idx="2">
                  <c:v>0.11609100905153684</c:v>
                </c:pt>
                <c:pt idx="3">
                  <c:v>0.10958839799384804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63-479A-B86E-0958A05838C2}"/>
            </c:ext>
          </c:extLst>
        </c:ser>
        <c:ser>
          <c:idx val="2"/>
          <c:order val="2"/>
          <c:tx>
            <c:strRef>
              <c:f>'Tab 33 Figure 2.9'!$D$8</c:f>
              <c:strCache>
                <c:ptCount val="1"/>
                <c:pt idx="0">
                  <c:v>Top 10-25%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33 Figure 2.9'!$A$9:$A$12</c:f>
              <c:strCache>
                <c:ptCount val="4"/>
                <c:pt idx="0">
                  <c:v>2013 to 2024</c:v>
                </c:pt>
                <c:pt idx="1">
                  <c:v>2014 to 2015</c:v>
                </c:pt>
                <c:pt idx="2">
                  <c:v>2015 to 2016</c:v>
                </c:pt>
                <c:pt idx="3">
                  <c:v>2016 to 2017</c:v>
                </c:pt>
              </c:strCache>
            </c:strRef>
          </c:cat>
          <c:val>
            <c:numRef>
              <c:f>'Tab 33 Figure 2.9'!$D$9:$D$12</c:f>
              <c:numCache>
                <c:formatCode>0.0%</c:formatCode>
                <c:ptCount val="4"/>
                <c:pt idx="0">
                  <c:v>0.1767717469564079</c:v>
                </c:pt>
                <c:pt idx="1">
                  <c:v>0.17439426317983486</c:v>
                </c:pt>
                <c:pt idx="2">
                  <c:v>0.17376094721874855</c:v>
                </c:pt>
                <c:pt idx="3">
                  <c:v>0.15924630040283208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63-479A-B86E-0958A05838C2}"/>
            </c:ext>
          </c:extLst>
        </c:ser>
        <c:ser>
          <c:idx val="3"/>
          <c:order val="3"/>
          <c:tx>
            <c:strRef>
              <c:f>'Tab 33 Figure 2.9'!$E$8</c:f>
              <c:strCache>
                <c:ptCount val="1"/>
                <c:pt idx="0">
                  <c:v>Top 25-50%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33 Figure 2.9'!$A$9:$A$12</c:f>
              <c:strCache>
                <c:ptCount val="4"/>
                <c:pt idx="0">
                  <c:v>2013 to 2024</c:v>
                </c:pt>
                <c:pt idx="1">
                  <c:v>2014 to 2015</c:v>
                </c:pt>
                <c:pt idx="2">
                  <c:v>2015 to 2016</c:v>
                </c:pt>
                <c:pt idx="3">
                  <c:v>2016 to 2017</c:v>
                </c:pt>
              </c:strCache>
            </c:strRef>
          </c:cat>
          <c:val>
            <c:numRef>
              <c:f>'Tab 33 Figure 2.9'!$E$9:$E$12</c:f>
              <c:numCache>
                <c:formatCode>0.0%</c:formatCode>
                <c:ptCount val="4"/>
                <c:pt idx="0">
                  <c:v>0.13740959222411311</c:v>
                </c:pt>
                <c:pt idx="1">
                  <c:v>0.13405776078503509</c:v>
                </c:pt>
                <c:pt idx="2">
                  <c:v>0.13423651500531422</c:v>
                </c:pt>
                <c:pt idx="3">
                  <c:v>0.12694280383919382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963-479A-B86E-0958A05838C2}"/>
            </c:ext>
          </c:extLst>
        </c:ser>
        <c:ser>
          <c:idx val="4"/>
          <c:order val="4"/>
          <c:tx>
            <c:strRef>
              <c:f>'Tab 33 Figure 2.9'!$F$8</c:f>
              <c:strCache>
                <c:ptCount val="1"/>
                <c:pt idx="0">
                  <c:v>Bottom 50%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33 Figure 2.9'!$A$9:$A$12</c:f>
              <c:strCache>
                <c:ptCount val="4"/>
                <c:pt idx="0">
                  <c:v>2013 to 2024</c:v>
                </c:pt>
                <c:pt idx="1">
                  <c:v>2014 to 2015</c:v>
                </c:pt>
                <c:pt idx="2">
                  <c:v>2015 to 2016</c:v>
                </c:pt>
                <c:pt idx="3">
                  <c:v>2016 to 2017</c:v>
                </c:pt>
              </c:strCache>
            </c:strRef>
          </c:cat>
          <c:val>
            <c:numRef>
              <c:f>'Tab 33 Figure 2.9'!$F$9:$F$12</c:f>
              <c:numCache>
                <c:formatCode>0.0%</c:formatCode>
                <c:ptCount val="4"/>
                <c:pt idx="0">
                  <c:v>0.11357834795130253</c:v>
                </c:pt>
                <c:pt idx="1">
                  <c:v>0.10997807870350366</c:v>
                </c:pt>
                <c:pt idx="2">
                  <c:v>0.10530301330292355</c:v>
                </c:pt>
                <c:pt idx="3">
                  <c:v>9.1309659961740619E-2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963-479A-B86E-0958A05838C2}"/>
            </c:ext>
          </c:extLst>
        </c:ser>
        <c:ser>
          <c:idx val="5"/>
          <c:order val="5"/>
          <c:tx>
            <c:strRef>
              <c:f>'Tab 33 Figure 2.9'!$G$8</c:f>
              <c:strCache>
                <c:ptCount val="1"/>
                <c:pt idx="0">
                  <c:v>Terminated</c:v>
                </c:pt>
              </c:strCache>
            </c:strRef>
          </c:tx>
          <c:spPr>
            <a:solidFill>
              <a:srgbClr val="77C4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33 Figure 2.9'!$A$9:$A$12</c:f>
              <c:strCache>
                <c:ptCount val="4"/>
                <c:pt idx="0">
                  <c:v>2013 to 2024</c:v>
                </c:pt>
                <c:pt idx="1">
                  <c:v>2014 to 2015</c:v>
                </c:pt>
                <c:pt idx="2">
                  <c:v>2015 to 2016</c:v>
                </c:pt>
                <c:pt idx="3">
                  <c:v>2016 to 2017</c:v>
                </c:pt>
              </c:strCache>
            </c:strRef>
          </c:cat>
          <c:val>
            <c:numRef>
              <c:f>'Tab 33 Figure 2.9'!$G$9:$G$12</c:f>
              <c:numCache>
                <c:formatCode>0.0%</c:formatCode>
                <c:ptCount val="4"/>
                <c:pt idx="0">
                  <c:v>0.20921750229087577</c:v>
                </c:pt>
                <c:pt idx="1">
                  <c:v>0.20978437954336052</c:v>
                </c:pt>
                <c:pt idx="2">
                  <c:v>0.21270805580659047</c:v>
                </c:pt>
                <c:pt idx="3">
                  <c:v>0.25914163743691326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63-479A-B86E-0958A0583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4236512"/>
        <c:axId val="1624231936"/>
      </c:barChart>
      <c:catAx>
        <c:axId val="162423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231936"/>
        <c:crosses val="autoZero"/>
        <c:auto val="1"/>
        <c:lblAlgn val="ctr"/>
        <c:lblOffset val="100"/>
        <c:noMultiLvlLbl val="0"/>
      </c:catAx>
      <c:valAx>
        <c:axId val="16242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23651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4</xdr:row>
      <xdr:rowOff>95250</xdr:rowOff>
    </xdr:from>
    <xdr:to>
      <xdr:col>13</xdr:col>
      <xdr:colOff>0</xdr:colOff>
      <xdr:row>21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CDAFF5-DB78-8821-ED3C-ACC9AC07C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2</xdr:row>
      <xdr:rowOff>110490</xdr:rowOff>
    </xdr:from>
    <xdr:to>
      <xdr:col>15</xdr:col>
      <xdr:colOff>304800</xdr:colOff>
      <xdr:row>20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DE1E5E-B78B-5723-D395-59A717D37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16</xdr:row>
      <xdr:rowOff>139700</xdr:rowOff>
    </xdr:from>
    <xdr:to>
      <xdr:col>30</xdr:col>
      <xdr:colOff>571500</xdr:colOff>
      <xdr:row>43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5ECAE5-A9EB-4ACF-986C-143F6A040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16</xdr:row>
      <xdr:rowOff>139700</xdr:rowOff>
    </xdr:from>
    <xdr:to>
      <xdr:col>30</xdr:col>
      <xdr:colOff>571500</xdr:colOff>
      <xdr:row>43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07C49B-D1F2-452C-ACF2-4A32C8B0B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3</xdr:row>
      <xdr:rowOff>110490</xdr:rowOff>
    </xdr:from>
    <xdr:to>
      <xdr:col>14</xdr:col>
      <xdr:colOff>403860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205853-CD7B-40C1-0F50-1AD484710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3</xdr:row>
      <xdr:rowOff>110490</xdr:rowOff>
    </xdr:from>
    <xdr:to>
      <xdr:col>14</xdr:col>
      <xdr:colOff>403860</xdr:colOff>
      <xdr:row>18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806DF3-5326-4E80-82AF-4DEC8AF89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266700</xdr:colOff>
      <xdr:row>21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89A2BB-34FB-4BF7-8082-97B2F583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266700</xdr:colOff>
      <xdr:row>23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F40A52-4272-4730-871F-227227BD3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3</xdr:col>
      <xdr:colOff>213360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10DE74-49FA-4C6E-98C1-22B13EF95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15240</xdr:rowOff>
    </xdr:from>
    <xdr:to>
      <xdr:col>4</xdr:col>
      <xdr:colOff>83820</xdr:colOff>
      <xdr:row>18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94F941-6152-4D84-9E0E-79BAEE55C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152400</xdr:rowOff>
    </xdr:from>
    <xdr:to>
      <xdr:col>4</xdr:col>
      <xdr:colOff>175260</xdr:colOff>
      <xdr:row>17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F1610-F980-4F90-8F82-DBFE0D88A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</xdr:row>
      <xdr:rowOff>179070</xdr:rowOff>
    </xdr:from>
    <xdr:to>
      <xdr:col>16</xdr:col>
      <xdr:colOff>335280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65D5ED-CA4E-4399-A20D-47F9286A8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24D7C"/>
      </a:accent1>
      <a:accent2>
        <a:srgbClr val="77C4D5"/>
      </a:accent2>
      <a:accent3>
        <a:srgbClr val="BFBFBF"/>
      </a:accent3>
      <a:accent4>
        <a:srgbClr val="00948E"/>
      </a:accent4>
      <a:accent5>
        <a:srgbClr val="7F7F7F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a.org/resources/research-reports/2023/calculatedrisk-using-550research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0792-D94F-4D7C-9E4E-CE161EADC6B5}">
  <sheetPr>
    <pageSetUpPr fitToPage="1"/>
  </sheetPr>
  <dimension ref="A1:M90"/>
  <sheetViews>
    <sheetView workbookViewId="0"/>
  </sheetViews>
  <sheetFormatPr defaultRowHeight="15"/>
  <cols>
    <col min="1" max="1" width="8" customWidth="1"/>
    <col min="2" max="2" width="24.7109375" customWidth="1"/>
    <col min="3" max="3" width="24.28515625" customWidth="1"/>
    <col min="4" max="4" width="23.7109375" customWidth="1"/>
    <col min="5" max="5" width="25.28515625" customWidth="1"/>
    <col min="6" max="6" width="19.85546875" customWidth="1"/>
    <col min="7" max="7" width="13.7109375" bestFit="1" customWidth="1"/>
    <col min="8" max="12" width="17.7109375" customWidth="1"/>
  </cols>
  <sheetData>
    <row r="1" spans="1:13" ht="18.75">
      <c r="A1" s="58" t="s">
        <v>238</v>
      </c>
      <c r="B1" s="58"/>
      <c r="C1" s="59"/>
      <c r="D1" s="59"/>
      <c r="E1" s="59"/>
    </row>
    <row r="2" spans="1:13" ht="18.75">
      <c r="A2" s="58" t="s">
        <v>239</v>
      </c>
      <c r="B2" s="58"/>
      <c r="C2" s="59"/>
      <c r="D2" s="59"/>
      <c r="E2" s="59"/>
    </row>
    <row r="3" spans="1:13" ht="18.75">
      <c r="A3" s="58" t="s">
        <v>299</v>
      </c>
      <c r="B3" s="58"/>
      <c r="C3" s="59"/>
      <c r="D3" s="59"/>
      <c r="E3" s="59"/>
    </row>
    <row r="5" spans="1:13" ht="18.75">
      <c r="A5" s="138" t="s">
        <v>329</v>
      </c>
      <c r="B5" s="20"/>
      <c r="E5" s="139" t="s">
        <v>572</v>
      </c>
      <c r="F5" s="61"/>
    </row>
    <row r="6" spans="1:13" ht="18.75">
      <c r="A6" s="138"/>
      <c r="B6" s="20"/>
      <c r="E6" s="139"/>
      <c r="F6" s="61"/>
    </row>
    <row r="7" spans="1:13" ht="18.75">
      <c r="A7" s="20" t="s">
        <v>323</v>
      </c>
      <c r="B7" s="20"/>
    </row>
    <row r="8" spans="1:13" ht="18.75">
      <c r="A8" s="20" t="s">
        <v>324</v>
      </c>
      <c r="B8" s="20"/>
    </row>
    <row r="9" spans="1:13" ht="18.75">
      <c r="A9" s="20" t="s">
        <v>325</v>
      </c>
      <c r="B9" s="20"/>
    </row>
    <row r="10" spans="1:13" ht="18.75">
      <c r="A10" s="20" t="s">
        <v>328</v>
      </c>
      <c r="B10" s="20"/>
    </row>
    <row r="11" spans="1:13" ht="18.75">
      <c r="A11" s="20" t="s">
        <v>573</v>
      </c>
      <c r="B11" s="20"/>
    </row>
    <row r="12" spans="1:13" ht="18.75">
      <c r="A12" s="20"/>
      <c r="B12" s="20"/>
    </row>
    <row r="13" spans="1:13" ht="18.75">
      <c r="A13" s="20" t="s">
        <v>326</v>
      </c>
      <c r="B13" s="20"/>
    </row>
    <row r="14" spans="1:13" ht="18.75">
      <c r="A14" s="20"/>
      <c r="B14" s="20"/>
    </row>
    <row r="15" spans="1:13" ht="18" customHeight="1">
      <c r="A15" s="58" t="s">
        <v>327</v>
      </c>
      <c r="B15" s="58"/>
      <c r="D15" s="9"/>
      <c r="E15" s="6"/>
      <c r="F15" s="2"/>
      <c r="G15" s="2"/>
      <c r="H15" s="3"/>
      <c r="I15" s="3"/>
      <c r="J15" s="3"/>
      <c r="K15" s="3"/>
      <c r="L15" s="3"/>
      <c r="M15" s="8"/>
    </row>
    <row r="16" spans="1:13">
      <c r="D16" s="9"/>
      <c r="E16" s="6"/>
      <c r="F16" s="2"/>
      <c r="G16" s="2"/>
      <c r="H16" s="3"/>
      <c r="I16" s="3"/>
      <c r="J16" s="3"/>
      <c r="K16" s="3"/>
      <c r="L16" s="3"/>
      <c r="M16" s="8"/>
    </row>
    <row r="17" spans="1:13">
      <c r="A17" s="50"/>
      <c r="B17" s="50"/>
      <c r="C17" s="56"/>
      <c r="E17" s="6"/>
      <c r="F17" s="11"/>
      <c r="G17" s="11"/>
      <c r="H17" s="8"/>
      <c r="I17" s="8"/>
      <c r="J17" s="8"/>
      <c r="K17" s="8"/>
      <c r="L17" s="8"/>
      <c r="M17" s="8"/>
    </row>
    <row r="18" spans="1:13">
      <c r="A18" s="57" t="s">
        <v>300</v>
      </c>
      <c r="B18" s="50" t="s">
        <v>301</v>
      </c>
      <c r="C18" s="56" t="s">
        <v>302</v>
      </c>
    </row>
    <row r="19" spans="1:13">
      <c r="A19" s="55" t="s">
        <v>303</v>
      </c>
      <c r="B19" t="s">
        <v>221</v>
      </c>
      <c r="C19" t="s">
        <v>315</v>
      </c>
    </row>
    <row r="20" spans="1:13">
      <c r="A20" s="55" t="s">
        <v>304</v>
      </c>
      <c r="B20" t="s">
        <v>221</v>
      </c>
      <c r="C20" t="s">
        <v>316</v>
      </c>
      <c r="E20" s="6"/>
      <c r="F20" s="2"/>
      <c r="G20" s="2"/>
      <c r="H20" s="3"/>
      <c r="I20" s="3"/>
      <c r="J20" s="3"/>
      <c r="K20" s="3"/>
      <c r="L20" s="3"/>
      <c r="M20" s="8"/>
    </row>
    <row r="21" spans="1:13">
      <c r="A21" s="55" t="s">
        <v>305</v>
      </c>
      <c r="B21" t="s">
        <v>221</v>
      </c>
      <c r="C21" t="s">
        <v>317</v>
      </c>
      <c r="E21" s="6"/>
      <c r="F21" s="2"/>
      <c r="G21" s="2"/>
      <c r="H21" s="3"/>
      <c r="I21" s="3"/>
      <c r="J21" s="3"/>
      <c r="K21" s="3"/>
      <c r="L21" s="3"/>
      <c r="M21" s="8"/>
    </row>
    <row r="22" spans="1:13">
      <c r="A22" s="55" t="s">
        <v>306</v>
      </c>
      <c r="B22" t="s">
        <v>221</v>
      </c>
      <c r="C22" t="s">
        <v>318</v>
      </c>
      <c r="E22" s="6"/>
      <c r="F22" s="2"/>
      <c r="G22" s="2"/>
      <c r="H22" s="3"/>
      <c r="I22" s="3"/>
      <c r="J22" s="3"/>
      <c r="K22" s="3"/>
      <c r="L22" s="3"/>
      <c r="M22" s="8"/>
    </row>
    <row r="23" spans="1:13">
      <c r="A23" s="55" t="s">
        <v>307</v>
      </c>
      <c r="B23" t="s">
        <v>221</v>
      </c>
      <c r="C23" t="s">
        <v>319</v>
      </c>
      <c r="E23" s="6"/>
      <c r="F23" s="2"/>
      <c r="G23" s="2"/>
      <c r="H23" s="3"/>
      <c r="I23" s="3"/>
      <c r="J23" s="3"/>
      <c r="K23" s="3"/>
      <c r="L23" s="3"/>
      <c r="M23" s="8"/>
    </row>
    <row r="24" spans="1:13">
      <c r="A24" s="55" t="s">
        <v>308</v>
      </c>
      <c r="B24" t="s">
        <v>226</v>
      </c>
      <c r="C24" t="s">
        <v>315</v>
      </c>
      <c r="E24" s="6"/>
      <c r="F24" s="2"/>
      <c r="G24" s="2"/>
      <c r="H24" s="3"/>
      <c r="I24" s="3"/>
      <c r="J24" s="3"/>
      <c r="K24" s="3"/>
      <c r="L24" s="3"/>
      <c r="M24" s="8"/>
    </row>
    <row r="25" spans="1:13">
      <c r="A25" s="55" t="s">
        <v>309</v>
      </c>
      <c r="B25" t="s">
        <v>226</v>
      </c>
      <c r="C25" t="s">
        <v>316</v>
      </c>
      <c r="E25" s="6"/>
      <c r="F25" s="11"/>
      <c r="G25" s="11"/>
      <c r="H25" s="8"/>
      <c r="I25" s="8"/>
      <c r="J25" s="8"/>
      <c r="K25" s="8"/>
      <c r="L25" s="8"/>
      <c r="M25" s="8"/>
    </row>
    <row r="26" spans="1:13">
      <c r="A26" s="55" t="s">
        <v>310</v>
      </c>
      <c r="B26" t="s">
        <v>226</v>
      </c>
      <c r="C26" t="s">
        <v>317</v>
      </c>
    </row>
    <row r="27" spans="1:13">
      <c r="A27" s="55" t="s">
        <v>311</v>
      </c>
      <c r="B27" t="s">
        <v>226</v>
      </c>
      <c r="C27" t="s">
        <v>318</v>
      </c>
    </row>
    <row r="28" spans="1:13">
      <c r="A28" s="55" t="s">
        <v>312</v>
      </c>
      <c r="B28" t="s">
        <v>226</v>
      </c>
      <c r="C28" t="s">
        <v>319</v>
      </c>
      <c r="E28" s="6"/>
      <c r="F28" s="2"/>
      <c r="G28" s="2"/>
      <c r="H28" s="3"/>
      <c r="I28" s="3"/>
      <c r="J28" s="3"/>
      <c r="K28" s="3"/>
      <c r="L28" s="3"/>
      <c r="M28" s="8"/>
    </row>
    <row r="29" spans="1:13">
      <c r="A29" s="55" t="s">
        <v>313</v>
      </c>
      <c r="B29" t="s">
        <v>221</v>
      </c>
      <c r="C29" s="9" t="s">
        <v>280</v>
      </c>
      <c r="E29" s="6"/>
      <c r="F29" s="2"/>
      <c r="G29" s="2"/>
      <c r="H29" s="3"/>
      <c r="I29" s="3"/>
      <c r="J29" s="3"/>
      <c r="K29" s="3"/>
      <c r="L29" s="3"/>
      <c r="M29" s="8"/>
    </row>
    <row r="30" spans="1:13">
      <c r="A30" s="55" t="s">
        <v>314</v>
      </c>
      <c r="B30" t="s">
        <v>221</v>
      </c>
      <c r="C30" s="9" t="s">
        <v>296</v>
      </c>
      <c r="E30" s="6"/>
      <c r="F30" s="2"/>
      <c r="G30" s="2"/>
      <c r="H30" s="3"/>
      <c r="I30" s="3"/>
      <c r="J30" s="3"/>
      <c r="K30" s="3"/>
      <c r="L30" s="3"/>
      <c r="M30" s="8"/>
    </row>
    <row r="31" spans="1:13">
      <c r="A31" s="55" t="s">
        <v>370</v>
      </c>
      <c r="B31" t="s">
        <v>270</v>
      </c>
      <c r="C31" s="9" t="s">
        <v>386</v>
      </c>
      <c r="E31" s="6"/>
      <c r="F31" s="2"/>
      <c r="G31" s="2"/>
      <c r="H31" s="3"/>
      <c r="I31" s="3"/>
      <c r="J31" s="3"/>
      <c r="K31" s="3"/>
      <c r="L31" s="3"/>
      <c r="M31" s="8"/>
    </row>
    <row r="32" spans="1:13">
      <c r="A32" s="55" t="s">
        <v>371</v>
      </c>
      <c r="B32" t="s">
        <v>270</v>
      </c>
      <c r="C32" s="9" t="s">
        <v>349</v>
      </c>
      <c r="E32" s="6"/>
      <c r="F32" s="11"/>
      <c r="G32" s="11"/>
      <c r="H32" s="8"/>
      <c r="I32" s="8"/>
      <c r="J32" s="8"/>
      <c r="K32" s="8"/>
      <c r="L32" s="8"/>
      <c r="M32" s="8"/>
    </row>
    <row r="33" spans="1:13">
      <c r="A33" s="55" t="s">
        <v>372</v>
      </c>
      <c r="B33" t="s">
        <v>270</v>
      </c>
      <c r="C33" s="9" t="s">
        <v>363</v>
      </c>
    </row>
    <row r="34" spans="1:13">
      <c r="A34" s="55" t="s">
        <v>567</v>
      </c>
      <c r="B34" t="s">
        <v>270</v>
      </c>
      <c r="C34" s="9" t="s">
        <v>702</v>
      </c>
    </row>
    <row r="35" spans="1:13">
      <c r="A35" s="55" t="s">
        <v>568</v>
      </c>
      <c r="B35" t="s">
        <v>270</v>
      </c>
      <c r="C35" s="9" t="s">
        <v>565</v>
      </c>
      <c r="E35" s="6"/>
      <c r="F35" s="2"/>
      <c r="G35" s="2"/>
      <c r="H35" s="3"/>
      <c r="I35" s="3"/>
      <c r="J35" s="3"/>
      <c r="K35" s="3"/>
      <c r="L35" s="3"/>
      <c r="M35" s="8"/>
    </row>
    <row r="36" spans="1:13">
      <c r="A36" s="55" t="s">
        <v>569</v>
      </c>
      <c r="B36" t="s">
        <v>270</v>
      </c>
      <c r="C36" s="9" t="s">
        <v>566</v>
      </c>
      <c r="E36" s="6"/>
      <c r="F36" s="2"/>
      <c r="G36" s="2"/>
      <c r="H36" s="3"/>
      <c r="I36" s="3"/>
      <c r="J36" s="3"/>
      <c r="K36" s="3"/>
      <c r="L36" s="3"/>
      <c r="M36" s="8"/>
    </row>
    <row r="37" spans="1:13">
      <c r="A37" s="55" t="s">
        <v>570</v>
      </c>
      <c r="B37" t="s">
        <v>270</v>
      </c>
      <c r="C37" s="9" t="s">
        <v>571</v>
      </c>
      <c r="E37" s="6"/>
      <c r="F37" s="2"/>
      <c r="G37" s="2"/>
      <c r="H37" s="3"/>
      <c r="I37" s="3"/>
      <c r="J37" s="3"/>
      <c r="K37" s="3"/>
      <c r="L37" s="3"/>
      <c r="M37" s="8"/>
    </row>
    <row r="38" spans="1:13">
      <c r="A38" s="55" t="s">
        <v>630</v>
      </c>
      <c r="B38" t="s">
        <v>270</v>
      </c>
      <c r="C38" s="9" t="s">
        <v>638</v>
      </c>
      <c r="E38" s="6"/>
      <c r="F38" s="2"/>
      <c r="G38" s="2"/>
      <c r="H38" s="3"/>
      <c r="I38" s="3"/>
      <c r="J38" s="3"/>
      <c r="K38" s="3"/>
      <c r="L38" s="3"/>
      <c r="M38" s="8"/>
    </row>
    <row r="39" spans="1:13">
      <c r="A39" s="55" t="s">
        <v>631</v>
      </c>
      <c r="B39" t="s">
        <v>270</v>
      </c>
      <c r="C39" s="9" t="s">
        <v>639</v>
      </c>
      <c r="E39" s="6"/>
      <c r="F39" s="2"/>
      <c r="G39" s="2"/>
      <c r="H39" s="3"/>
      <c r="I39" s="3"/>
      <c r="J39" s="3"/>
      <c r="K39" s="3"/>
      <c r="L39" s="3"/>
      <c r="M39" s="8"/>
    </row>
    <row r="40" spans="1:13">
      <c r="A40" s="55" t="s">
        <v>632</v>
      </c>
      <c r="B40" t="s">
        <v>270</v>
      </c>
      <c r="C40" s="9" t="s">
        <v>640</v>
      </c>
      <c r="E40" s="6"/>
      <c r="F40" s="11"/>
      <c r="G40" s="11"/>
      <c r="H40" s="8"/>
      <c r="I40" s="8"/>
      <c r="J40" s="8"/>
      <c r="K40" s="8"/>
      <c r="L40" s="8"/>
      <c r="M40" s="8"/>
    </row>
    <row r="41" spans="1:13">
      <c r="A41" s="55" t="s">
        <v>633</v>
      </c>
      <c r="B41" t="s">
        <v>270</v>
      </c>
      <c r="C41" s="9" t="s">
        <v>641</v>
      </c>
    </row>
    <row r="42" spans="1:13">
      <c r="A42" s="55" t="s">
        <v>634</v>
      </c>
      <c r="B42" t="s">
        <v>270</v>
      </c>
      <c r="C42" s="9" t="s">
        <v>642</v>
      </c>
    </row>
    <row r="43" spans="1:13">
      <c r="A43" s="55" t="s">
        <v>635</v>
      </c>
      <c r="B43" t="s">
        <v>270</v>
      </c>
      <c r="C43" s="9" t="s">
        <v>643</v>
      </c>
      <c r="E43" s="6"/>
      <c r="F43" s="2"/>
      <c r="G43" s="2"/>
      <c r="H43" s="3"/>
      <c r="I43" s="3"/>
      <c r="J43" s="3"/>
      <c r="K43" s="3"/>
      <c r="L43" s="3"/>
      <c r="M43" s="8"/>
    </row>
    <row r="44" spans="1:13">
      <c r="A44" s="55" t="s">
        <v>636</v>
      </c>
      <c r="B44" t="s">
        <v>270</v>
      </c>
      <c r="C44" s="9" t="s">
        <v>644</v>
      </c>
      <c r="E44" s="6"/>
      <c r="F44" s="2"/>
      <c r="G44" s="2"/>
      <c r="H44" s="3"/>
      <c r="I44" s="3"/>
      <c r="J44" s="3"/>
      <c r="K44" s="3"/>
      <c r="L44" s="3"/>
      <c r="M44" s="8"/>
    </row>
    <row r="45" spans="1:13">
      <c r="A45" s="55" t="s">
        <v>637</v>
      </c>
      <c r="B45" t="s">
        <v>270</v>
      </c>
      <c r="C45" s="9" t="s">
        <v>645</v>
      </c>
      <c r="E45" s="6"/>
      <c r="F45" s="2"/>
      <c r="G45" s="2"/>
      <c r="H45" s="3"/>
      <c r="I45" s="3"/>
      <c r="J45" s="3"/>
      <c r="K45" s="3"/>
      <c r="L45" s="3"/>
      <c r="M45" s="8"/>
    </row>
    <row r="46" spans="1:13">
      <c r="A46" s="55" t="s">
        <v>648</v>
      </c>
      <c r="B46" t="s">
        <v>270</v>
      </c>
      <c r="C46" s="9" t="s">
        <v>646</v>
      </c>
      <c r="E46" s="6"/>
      <c r="F46" s="2"/>
      <c r="G46" s="2"/>
      <c r="H46" s="3"/>
      <c r="I46" s="3"/>
      <c r="J46" s="3"/>
      <c r="K46" s="3"/>
      <c r="L46" s="3"/>
      <c r="M46" s="8"/>
    </row>
    <row r="47" spans="1:13">
      <c r="A47" s="55" t="s">
        <v>649</v>
      </c>
      <c r="B47" t="s">
        <v>270</v>
      </c>
      <c r="C47" s="9" t="s">
        <v>647</v>
      </c>
      <c r="E47" s="6"/>
      <c r="F47" s="2"/>
      <c r="G47" s="2"/>
      <c r="H47" s="3"/>
      <c r="I47" s="3"/>
      <c r="J47" s="3"/>
      <c r="K47" s="3"/>
      <c r="L47" s="3"/>
      <c r="M47" s="8"/>
    </row>
    <row r="48" spans="1:13">
      <c r="A48" s="55" t="s">
        <v>650</v>
      </c>
      <c r="B48" t="s">
        <v>270</v>
      </c>
      <c r="C48" s="9" t="s">
        <v>710</v>
      </c>
      <c r="E48" s="6"/>
      <c r="F48" s="2"/>
      <c r="G48" s="2"/>
      <c r="H48" s="3"/>
      <c r="I48" s="3"/>
      <c r="J48" s="3"/>
      <c r="K48" s="3"/>
      <c r="L48" s="3"/>
      <c r="M48" s="8"/>
    </row>
    <row r="49" spans="1:13">
      <c r="A49" s="55" t="s">
        <v>706</v>
      </c>
      <c r="B49" t="s">
        <v>270</v>
      </c>
      <c r="C49" s="9" t="s">
        <v>711</v>
      </c>
      <c r="E49" s="6"/>
      <c r="F49" s="2"/>
      <c r="G49" s="2"/>
      <c r="H49" s="3"/>
      <c r="I49" s="3"/>
      <c r="J49" s="3"/>
      <c r="K49" s="3"/>
      <c r="L49" s="3"/>
      <c r="M49" s="8"/>
    </row>
    <row r="50" spans="1:13">
      <c r="A50" s="55" t="s">
        <v>707</v>
      </c>
      <c r="B50" t="s">
        <v>270</v>
      </c>
      <c r="C50" s="9" t="s">
        <v>712</v>
      </c>
      <c r="E50" s="6"/>
      <c r="F50" s="2"/>
      <c r="G50" s="2"/>
      <c r="H50" s="3"/>
      <c r="I50" s="3"/>
      <c r="J50" s="3"/>
      <c r="K50" s="3"/>
      <c r="L50" s="3"/>
      <c r="M50" s="8"/>
    </row>
    <row r="51" spans="1:13">
      <c r="A51" s="55" t="s">
        <v>708</v>
      </c>
      <c r="B51" t="s">
        <v>270</v>
      </c>
      <c r="C51" s="9" t="s">
        <v>651</v>
      </c>
      <c r="E51" s="6"/>
      <c r="F51" s="2"/>
      <c r="G51" s="2"/>
      <c r="H51" s="3"/>
      <c r="I51" s="3"/>
      <c r="J51" s="3"/>
      <c r="K51" s="3"/>
      <c r="L51" s="3"/>
      <c r="M51" s="8"/>
    </row>
    <row r="52" spans="1:13">
      <c r="A52" s="55" t="s">
        <v>709</v>
      </c>
      <c r="B52" t="s">
        <v>270</v>
      </c>
      <c r="C52" s="9" t="s">
        <v>713</v>
      </c>
      <c r="E52" s="6"/>
      <c r="F52" s="11"/>
      <c r="G52" s="11"/>
      <c r="H52" s="8"/>
      <c r="I52" s="8"/>
      <c r="J52" s="8"/>
      <c r="K52" s="8"/>
      <c r="L52" s="8"/>
      <c r="M52" s="8"/>
    </row>
    <row r="53" spans="1:13">
      <c r="A53" s="55"/>
      <c r="C53" s="10"/>
      <c r="D53" s="9"/>
      <c r="E53" s="6"/>
      <c r="F53" s="2"/>
      <c r="G53" s="2"/>
      <c r="H53" s="3"/>
      <c r="I53" s="3"/>
      <c r="J53" s="3"/>
      <c r="K53" s="3"/>
      <c r="L53" s="3"/>
      <c r="M53" s="8"/>
    </row>
    <row r="54" spans="1:13">
      <c r="D54" s="9"/>
      <c r="E54" s="6"/>
      <c r="F54" s="2"/>
      <c r="G54" s="2"/>
      <c r="H54" s="3"/>
      <c r="I54" s="3"/>
      <c r="J54" s="3"/>
      <c r="K54" s="3"/>
      <c r="L54" s="3"/>
      <c r="M54" s="8"/>
    </row>
    <row r="55" spans="1:13">
      <c r="D55" s="9"/>
      <c r="E55" s="6"/>
      <c r="F55" s="2"/>
      <c r="G55" s="2"/>
      <c r="H55" s="3"/>
      <c r="I55" s="3"/>
      <c r="J55" s="3"/>
      <c r="K55" s="3"/>
      <c r="L55" s="3"/>
      <c r="M55" s="8"/>
    </row>
    <row r="56" spans="1:13">
      <c r="D56" s="9"/>
      <c r="E56" s="6"/>
      <c r="F56" s="2"/>
      <c r="G56" s="2"/>
      <c r="H56" s="3"/>
      <c r="I56" s="3"/>
      <c r="J56" s="3"/>
      <c r="K56" s="3"/>
      <c r="L56" s="3"/>
      <c r="M56" s="8"/>
    </row>
    <row r="57" spans="1:13">
      <c r="D57" s="9"/>
      <c r="E57" s="6"/>
      <c r="F57" s="2"/>
      <c r="G57" s="2"/>
      <c r="H57" s="3"/>
      <c r="I57" s="3"/>
      <c r="J57" s="3"/>
      <c r="K57" s="3"/>
      <c r="L57" s="3"/>
      <c r="M57" s="8"/>
    </row>
    <row r="58" spans="1:13">
      <c r="D58" s="9"/>
      <c r="E58" s="6"/>
      <c r="F58" s="11"/>
      <c r="G58" s="11"/>
      <c r="H58" s="8"/>
      <c r="I58" s="8"/>
      <c r="J58" s="8"/>
      <c r="K58" s="8"/>
      <c r="L58" s="8"/>
      <c r="M58" s="8"/>
    </row>
    <row r="59" spans="1:13">
      <c r="D59" s="9"/>
    </row>
    <row r="61" spans="1:13">
      <c r="C61" s="10"/>
      <c r="D61" s="9"/>
      <c r="E61" s="6"/>
      <c r="F61" s="2"/>
      <c r="G61" s="2"/>
      <c r="H61" s="3"/>
      <c r="I61" s="3"/>
      <c r="J61" s="3"/>
      <c r="K61" s="3"/>
      <c r="L61" s="3"/>
      <c r="M61" s="8"/>
    </row>
    <row r="62" spans="1:13">
      <c r="D62" s="9"/>
      <c r="E62" s="6"/>
      <c r="F62" s="2"/>
      <c r="G62" s="2"/>
      <c r="H62" s="3"/>
      <c r="I62" s="3"/>
      <c r="J62" s="3"/>
      <c r="K62" s="3"/>
      <c r="L62" s="3"/>
      <c r="M62" s="8"/>
    </row>
    <row r="63" spans="1:13">
      <c r="D63" s="9"/>
      <c r="E63" s="6"/>
      <c r="F63" s="2"/>
      <c r="G63" s="2"/>
      <c r="H63" s="3"/>
      <c r="I63" s="3"/>
      <c r="J63" s="3"/>
      <c r="K63" s="3"/>
      <c r="L63" s="3"/>
      <c r="M63" s="8"/>
    </row>
    <row r="64" spans="1:13">
      <c r="D64" s="9"/>
      <c r="E64" s="6"/>
      <c r="F64" s="2"/>
      <c r="G64" s="2"/>
      <c r="H64" s="3"/>
      <c r="I64" s="3"/>
      <c r="J64" s="3"/>
      <c r="K64" s="3"/>
      <c r="L64" s="3"/>
      <c r="M64" s="8"/>
    </row>
    <row r="65" spans="3:13">
      <c r="D65" s="9"/>
      <c r="E65" s="6"/>
      <c r="F65" s="2"/>
      <c r="G65" s="2"/>
      <c r="H65" s="3"/>
      <c r="I65" s="3"/>
      <c r="J65" s="3"/>
      <c r="K65" s="3"/>
      <c r="L65" s="3"/>
      <c r="M65" s="8"/>
    </row>
    <row r="66" spans="3:13">
      <c r="D66" s="9"/>
      <c r="E66" s="6"/>
      <c r="F66" s="11"/>
      <c r="G66" s="11"/>
      <c r="H66" s="8"/>
      <c r="I66" s="8"/>
      <c r="J66" s="8"/>
      <c r="K66" s="8"/>
      <c r="L66" s="8"/>
      <c r="M66" s="8"/>
    </row>
    <row r="69" spans="3:13">
      <c r="C69" s="10"/>
      <c r="D69" s="9"/>
      <c r="E69" s="6"/>
      <c r="F69" s="2"/>
      <c r="G69" s="2"/>
      <c r="H69" s="3"/>
      <c r="I69" s="3"/>
      <c r="J69" s="3"/>
      <c r="K69" s="3"/>
      <c r="L69" s="3"/>
      <c r="M69" s="8"/>
    </row>
    <row r="70" spans="3:13">
      <c r="D70" s="9"/>
      <c r="E70" s="6"/>
      <c r="F70" s="2"/>
      <c r="G70" s="2"/>
      <c r="H70" s="3"/>
      <c r="I70" s="3"/>
      <c r="J70" s="3"/>
      <c r="K70" s="3"/>
      <c r="L70" s="3"/>
      <c r="M70" s="8"/>
    </row>
    <row r="71" spans="3:13">
      <c r="D71" s="9"/>
      <c r="E71" s="6"/>
      <c r="F71" s="2"/>
      <c r="G71" s="2"/>
      <c r="H71" s="3"/>
      <c r="I71" s="3"/>
      <c r="J71" s="3"/>
      <c r="K71" s="3"/>
      <c r="L71" s="3"/>
      <c r="M71" s="8"/>
    </row>
    <row r="72" spans="3:13">
      <c r="D72" s="9"/>
      <c r="E72" s="6"/>
      <c r="F72" s="2"/>
      <c r="G72" s="2"/>
      <c r="H72" s="3"/>
      <c r="I72" s="3"/>
      <c r="J72" s="3"/>
      <c r="K72" s="3"/>
      <c r="L72" s="3"/>
      <c r="M72" s="8"/>
    </row>
    <row r="73" spans="3:13">
      <c r="D73" s="9"/>
      <c r="E73" s="6"/>
      <c r="F73" s="2"/>
      <c r="G73" s="2"/>
      <c r="H73" s="3"/>
      <c r="I73" s="3"/>
      <c r="J73" s="3"/>
      <c r="K73" s="3"/>
      <c r="L73" s="3"/>
      <c r="M73" s="8"/>
    </row>
    <row r="74" spans="3:13">
      <c r="D74" s="9"/>
      <c r="E74" s="6"/>
      <c r="F74" s="11"/>
      <c r="G74" s="11"/>
      <c r="H74" s="8"/>
      <c r="I74" s="8"/>
      <c r="J74" s="8"/>
      <c r="K74" s="8"/>
      <c r="L74" s="8"/>
      <c r="M74" s="8"/>
    </row>
    <row r="77" spans="3:13">
      <c r="C77" s="10"/>
      <c r="D77" s="9"/>
      <c r="E77" s="12"/>
      <c r="F77" s="13"/>
      <c r="G77" s="13"/>
      <c r="H77" s="14"/>
      <c r="I77" s="14"/>
      <c r="J77" s="14"/>
      <c r="K77" s="14"/>
      <c r="L77" s="14"/>
      <c r="M77" s="8"/>
    </row>
    <row r="78" spans="3:13">
      <c r="D78" s="9"/>
      <c r="E78" s="12"/>
      <c r="F78" s="13"/>
      <c r="G78" s="13"/>
      <c r="H78" s="14"/>
      <c r="I78" s="14"/>
      <c r="J78" s="14"/>
      <c r="K78" s="14"/>
      <c r="L78" s="14"/>
      <c r="M78" s="8"/>
    </row>
    <row r="79" spans="3:13">
      <c r="D79" s="9"/>
      <c r="E79" s="12"/>
      <c r="F79" s="13"/>
      <c r="G79" s="13"/>
      <c r="H79" s="14"/>
      <c r="I79" s="14"/>
      <c r="J79" s="14"/>
      <c r="K79" s="14"/>
      <c r="L79" s="14"/>
      <c r="M79" s="8"/>
    </row>
    <row r="80" spans="3:13">
      <c r="D80" s="9"/>
      <c r="E80" s="12"/>
      <c r="F80" s="13"/>
      <c r="G80" s="13"/>
      <c r="H80" s="14"/>
      <c r="I80" s="14"/>
      <c r="J80" s="14"/>
      <c r="K80" s="14"/>
      <c r="L80" s="14"/>
      <c r="M80" s="8"/>
    </row>
    <row r="81" spans="3:13">
      <c r="D81" s="9"/>
      <c r="E81" s="12"/>
      <c r="F81" s="13"/>
      <c r="G81" s="13"/>
      <c r="H81" s="14"/>
      <c r="I81" s="14"/>
      <c r="J81" s="14"/>
      <c r="K81" s="14"/>
      <c r="L81" s="14"/>
      <c r="M81" s="8"/>
    </row>
    <row r="82" spans="3:13">
      <c r="D82" s="9"/>
      <c r="E82" s="12"/>
      <c r="F82" s="11"/>
      <c r="G82" s="11"/>
      <c r="H82" s="8"/>
      <c r="I82" s="8"/>
      <c r="J82" s="8"/>
      <c r="K82" s="8"/>
      <c r="L82" s="8"/>
      <c r="M82" s="8"/>
    </row>
    <row r="85" spans="3:13">
      <c r="C85" s="10"/>
      <c r="D85" s="9"/>
      <c r="E85" s="12"/>
      <c r="F85" s="13"/>
      <c r="G85" s="13"/>
      <c r="H85" s="14"/>
      <c r="I85" s="14"/>
      <c r="J85" s="14"/>
      <c r="K85" s="14"/>
      <c r="L85" s="14"/>
      <c r="M85" s="8"/>
    </row>
    <row r="86" spans="3:13">
      <c r="D86" s="9"/>
      <c r="E86" s="12"/>
      <c r="F86" s="13"/>
      <c r="G86" s="13"/>
      <c r="H86" s="14"/>
      <c r="I86" s="14"/>
      <c r="J86" s="14"/>
      <c r="K86" s="14"/>
      <c r="L86" s="14"/>
      <c r="M86" s="8"/>
    </row>
    <row r="87" spans="3:13">
      <c r="D87" s="9"/>
      <c r="E87" s="12"/>
      <c r="F87" s="13"/>
      <c r="G87" s="13"/>
      <c r="H87" s="14"/>
      <c r="I87" s="14"/>
      <c r="J87" s="14"/>
      <c r="K87" s="14"/>
      <c r="L87" s="14"/>
      <c r="M87" s="8"/>
    </row>
    <row r="88" spans="3:13">
      <c r="D88" s="9"/>
      <c r="E88" s="12"/>
      <c r="F88" s="13"/>
      <c r="G88" s="13"/>
      <c r="H88" s="14"/>
      <c r="I88" s="14"/>
      <c r="J88" s="14"/>
      <c r="K88" s="14"/>
      <c r="L88" s="14"/>
      <c r="M88" s="8"/>
    </row>
    <row r="89" spans="3:13">
      <c r="D89" s="9"/>
      <c r="E89" s="12"/>
      <c r="F89" s="13"/>
      <c r="G89" s="13"/>
      <c r="H89" s="14"/>
      <c r="I89" s="14"/>
      <c r="J89" s="14"/>
      <c r="K89" s="14"/>
      <c r="L89" s="14"/>
      <c r="M89" s="8"/>
    </row>
    <row r="90" spans="3:13">
      <c r="D90" s="9"/>
      <c r="E90" s="12"/>
      <c r="F90" s="11"/>
      <c r="G90" s="11"/>
      <c r="H90" s="8"/>
      <c r="I90" s="8"/>
      <c r="J90" s="8"/>
      <c r="K90" s="8"/>
      <c r="L90" s="8"/>
      <c r="M90" s="8"/>
    </row>
  </sheetData>
  <phoneticPr fontId="8" type="noConversion"/>
  <hyperlinks>
    <hyperlink ref="E5" r:id="rId1" xr:uid="{C1091233-11B3-41C6-944B-26E6B2DA991A}"/>
  </hyperlinks>
  <pageMargins left="0.25" right="0.25" top="0.75" bottom="0.75" header="0.3" footer="0.3"/>
  <pageSetup scale="62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CE88-0973-497F-8B11-0CBE7CDAEC46}">
  <sheetPr>
    <tabColor rgb="FF00948E"/>
  </sheetPr>
  <dimension ref="A1:AC221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sqref="A1:A3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1.5703125" customWidth="1"/>
    <col min="26" max="26" width="20" customWidth="1"/>
    <col min="27" max="27" width="22" style="3" customWidth="1"/>
    <col min="28" max="28" width="19.7109375" style="3" customWidth="1"/>
    <col min="29" max="29" width="19.28515625" customWidth="1"/>
  </cols>
  <sheetData>
    <row r="1" spans="1:29" ht="18.75">
      <c r="A1" s="58" t="s">
        <v>238</v>
      </c>
    </row>
    <row r="2" spans="1:29" ht="18.75">
      <c r="A2" s="58" t="s">
        <v>239</v>
      </c>
    </row>
    <row r="3" spans="1:29" ht="18.75">
      <c r="A3" s="58" t="s">
        <v>278</v>
      </c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SUMIF($B$25:$B$221,$B11,C$25:C$221)</f>
        <v>29861477</v>
      </c>
      <c r="D11" s="15">
        <f t="shared" si="0"/>
        <v>2802862</v>
      </c>
      <c r="E11" s="15">
        <f t="shared" si="0"/>
        <v>3460998740.3299999</v>
      </c>
      <c r="G11" s="3">
        <f t="shared" ref="G11:G16" si="1">+E11/C11</f>
        <v>115.90179348228489</v>
      </c>
      <c r="H11" s="3">
        <f t="shared" ref="H11:H16" si="2">+G11*12</f>
        <v>1390.8215217874185</v>
      </c>
      <c r="I11" s="3">
        <f t="shared" ref="I11:I16" si="3">+E11/D11</f>
        <v>1234.8088276661497</v>
      </c>
      <c r="J11" s="2">
        <f>+C11/12</f>
        <v>2488456.4166666665</v>
      </c>
      <c r="K11" s="4">
        <f t="shared" ref="K11:K16" si="4">+C11/D11</f>
        <v>10.653923382599643</v>
      </c>
      <c r="M11" s="5">
        <f>+C11/C$16</f>
        <v>0.48145120402072161</v>
      </c>
      <c r="N11" s="5">
        <f>+D11/D$16</f>
        <v>0.49836454414201686</v>
      </c>
      <c r="O11" s="6">
        <f>+E11/E$16</f>
        <v>6.5488338771723942E-2</v>
      </c>
      <c r="Q11" s="2">
        <f>+C11</f>
        <v>29861477</v>
      </c>
      <c r="R11" s="2">
        <f>+D11</f>
        <v>2802862</v>
      </c>
      <c r="S11" s="3">
        <f>+E11</f>
        <v>3460998740.3299999</v>
      </c>
      <c r="U11" s="6">
        <f t="shared" ref="U11:W15" si="5">+Q11/C$16</f>
        <v>0.48145120402072161</v>
      </c>
      <c r="V11" s="5">
        <f t="shared" si="5"/>
        <v>0.49836454414201686</v>
      </c>
      <c r="W11" s="6">
        <f t="shared" si="5"/>
        <v>6.5488338771723942E-2</v>
      </c>
      <c r="Y11" s="15">
        <f>SUMIF($B$25:$B$221,$B11,Y$25:Y$221)</f>
        <v>196464309349948.72</v>
      </c>
      <c r="Z11" s="6">
        <f>+Y11/$Y$16</f>
        <v>8.4064854345916387E-2</v>
      </c>
      <c r="AA11" s="3">
        <f t="shared" ref="AA11:AA16" si="6">+Y11/J11</f>
        <v>78950271.35460797</v>
      </c>
      <c r="AB11" s="3">
        <f t="shared" ref="AB11:AB16" si="7">+AA11^0.5</f>
        <v>8885.396522080935</v>
      </c>
      <c r="AC11" s="1">
        <f t="shared" ref="AC11:AC16" si="8">+AB11/H11</f>
        <v>6.3885957924075267</v>
      </c>
    </row>
    <row r="12" spans="1:29">
      <c r="B12" s="9" t="s">
        <v>216</v>
      </c>
      <c r="C12" s="15">
        <f t="shared" si="0"/>
        <v>16107100</v>
      </c>
      <c r="D12" s="15">
        <f t="shared" si="0"/>
        <v>1396472</v>
      </c>
      <c r="E12" s="15">
        <f t="shared" si="0"/>
        <v>7465175032.3999996</v>
      </c>
      <c r="G12" s="3">
        <f t="shared" si="1"/>
        <v>463.47107998336134</v>
      </c>
      <c r="H12" s="3">
        <f t="shared" si="2"/>
        <v>5561.6529598003362</v>
      </c>
      <c r="I12" s="3">
        <f t="shared" si="3"/>
        <v>5345.7391429258869</v>
      </c>
      <c r="J12" s="2">
        <f>+C12/12</f>
        <v>1342258.3333333333</v>
      </c>
      <c r="K12" s="4">
        <f t="shared" si="4"/>
        <v>11.534137454957923</v>
      </c>
      <c r="M12" s="5">
        <f t="shared" ref="M12:O16" si="9">+C12/C$16</f>
        <v>0.25969186615525297</v>
      </c>
      <c r="N12" s="5">
        <f t="shared" si="9"/>
        <v>0.24830053412800579</v>
      </c>
      <c r="O12" s="6">
        <f t="shared" si="9"/>
        <v>0.14125457655191531</v>
      </c>
      <c r="Q12" s="2">
        <f>+Q11+C12</f>
        <v>45968577</v>
      </c>
      <c r="R12" s="2">
        <f>+R11+D12</f>
        <v>4199334</v>
      </c>
      <c r="S12" s="3">
        <f>+S11+E12</f>
        <v>10926173772.73</v>
      </c>
      <c r="U12" s="6">
        <f t="shared" si="5"/>
        <v>0.74114307017597458</v>
      </c>
      <c r="V12" s="5">
        <f t="shared" si="5"/>
        <v>0.74666507827002271</v>
      </c>
      <c r="W12" s="6">
        <f t="shared" si="5"/>
        <v>0.20674291532363925</v>
      </c>
      <c r="Y12" s="15">
        <f>SUMIF($B$25:$B$221,$B12,Y$25:Y$221)</f>
        <v>32508552712369.68</v>
      </c>
      <c r="Z12" s="6">
        <f>+Y12/$Y$16</f>
        <v>1.3910041766894672E-2</v>
      </c>
      <c r="AA12" s="3">
        <f t="shared" si="6"/>
        <v>24219296.617543578</v>
      </c>
      <c r="AB12" s="3">
        <f t="shared" si="7"/>
        <v>4921.3104573419851</v>
      </c>
      <c r="AC12" s="1">
        <f t="shared" si="8"/>
        <v>0.88486471430584557</v>
      </c>
    </row>
    <row r="13" spans="1:29">
      <c r="B13" s="9" t="s">
        <v>217</v>
      </c>
      <c r="C13" s="15">
        <f t="shared" si="0"/>
        <v>9538061</v>
      </c>
      <c r="D13" s="15">
        <f t="shared" si="0"/>
        <v>840931</v>
      </c>
      <c r="E13" s="15">
        <f t="shared" si="0"/>
        <v>11842566664.27</v>
      </c>
      <c r="G13" s="3">
        <f t="shared" si="1"/>
        <v>1241.6115460228239</v>
      </c>
      <c r="H13" s="3">
        <f t="shared" si="2"/>
        <v>14899.338552273886</v>
      </c>
      <c r="I13" s="3">
        <f t="shared" si="3"/>
        <v>14082.685338357131</v>
      </c>
      <c r="J13" s="2">
        <f>+C13/12</f>
        <v>794838.41666666663</v>
      </c>
      <c r="K13" s="4">
        <f t="shared" si="4"/>
        <v>11.34226351508031</v>
      </c>
      <c r="M13" s="5">
        <f t="shared" si="9"/>
        <v>0.15378043599360769</v>
      </c>
      <c r="N13" s="5">
        <f t="shared" si="9"/>
        <v>0.14952223636764508</v>
      </c>
      <c r="O13" s="6">
        <f t="shared" si="9"/>
        <v>0.22408272172976615</v>
      </c>
      <c r="Q13" s="2">
        <f t="shared" ref="Q13:S15" si="10">+Q12+C13</f>
        <v>55506638</v>
      </c>
      <c r="R13" s="2">
        <f t="shared" si="10"/>
        <v>5040265</v>
      </c>
      <c r="S13" s="3">
        <f t="shared" si="10"/>
        <v>22768740437</v>
      </c>
      <c r="U13" s="6">
        <f t="shared" si="5"/>
        <v>0.89492350616958227</v>
      </c>
      <c r="V13" s="5">
        <f t="shared" si="5"/>
        <v>0.89618731463766776</v>
      </c>
      <c r="W13" s="6">
        <f t="shared" si="5"/>
        <v>0.43082563705340537</v>
      </c>
      <c r="Y13" s="15">
        <f>SUMIF($B$25:$B$221,$B13,Y$25:Y$221)</f>
        <v>32481998578940.078</v>
      </c>
      <c r="Z13" s="6">
        <f>+Y13/$Y$16</f>
        <v>1.3898679553745489E-2</v>
      </c>
      <c r="AA13" s="3">
        <f t="shared" si="6"/>
        <v>40866165.874519043</v>
      </c>
      <c r="AB13" s="3">
        <f t="shared" si="7"/>
        <v>6392.6650056544522</v>
      </c>
      <c r="AC13" s="1">
        <f t="shared" si="8"/>
        <v>0.42905696673889093</v>
      </c>
    </row>
    <row r="14" spans="1:29">
      <c r="B14" s="9" t="s">
        <v>218</v>
      </c>
      <c r="C14" s="15">
        <f t="shared" si="0"/>
        <v>3384620</v>
      </c>
      <c r="D14" s="15">
        <f t="shared" si="0"/>
        <v>302145</v>
      </c>
      <c r="E14" s="15">
        <f t="shared" si="0"/>
        <v>9114091301.8699989</v>
      </c>
      <c r="G14" s="3">
        <f t="shared" si="1"/>
        <v>2692.7960308306397</v>
      </c>
      <c r="H14" s="3">
        <f t="shared" si="2"/>
        <v>32313.552369967678</v>
      </c>
      <c r="I14" s="3">
        <f t="shared" si="3"/>
        <v>30164.627254695588</v>
      </c>
      <c r="J14" s="2">
        <f>+C14/12</f>
        <v>282051.66666666669</v>
      </c>
      <c r="K14" s="4">
        <f t="shared" si="4"/>
        <v>11.201972562842345</v>
      </c>
      <c r="M14" s="5">
        <f t="shared" si="9"/>
        <v>5.456961737534332E-2</v>
      </c>
      <c r="N14" s="5">
        <f t="shared" si="9"/>
        <v>5.3723071342716727E-2</v>
      </c>
      <c r="O14" s="6">
        <f t="shared" si="9"/>
        <v>0.17245504652115962</v>
      </c>
      <c r="Q14" s="2">
        <f t="shared" si="10"/>
        <v>58891258</v>
      </c>
      <c r="R14" s="2">
        <f t="shared" si="10"/>
        <v>5342410</v>
      </c>
      <c r="S14" s="3">
        <f t="shared" si="10"/>
        <v>31882831738.869999</v>
      </c>
      <c r="U14" s="6">
        <f t="shared" si="5"/>
        <v>0.94949312354492565</v>
      </c>
      <c r="V14" s="5">
        <f t="shared" si="5"/>
        <v>0.94991038598038446</v>
      </c>
      <c r="W14" s="6">
        <f t="shared" si="5"/>
        <v>0.60328068357456499</v>
      </c>
      <c r="Y14" s="15">
        <f>SUMIF($B$25:$B$221,$B14,Y$25:Y$221)</f>
        <v>145365610576718.25</v>
      </c>
      <c r="Z14" s="6">
        <f>+Y14/$Y$16</f>
        <v>6.2200299486814714E-2</v>
      </c>
      <c r="AA14" s="3">
        <f t="shared" si="6"/>
        <v>515386461.97228014</v>
      </c>
      <c r="AB14" s="3">
        <f t="shared" si="7"/>
        <v>22702.124613618878</v>
      </c>
      <c r="AC14" s="1">
        <f t="shared" si="8"/>
        <v>0.7025573775886772</v>
      </c>
    </row>
    <row r="15" spans="1:29">
      <c r="B15" s="9" t="s">
        <v>219</v>
      </c>
      <c r="C15" s="15">
        <f t="shared" si="0"/>
        <v>3132633</v>
      </c>
      <c r="D15" s="15">
        <f t="shared" si="0"/>
        <v>281710</v>
      </c>
      <c r="E15" s="15">
        <f t="shared" si="0"/>
        <v>20966252620.930004</v>
      </c>
      <c r="G15" s="3">
        <f t="shared" si="1"/>
        <v>6692.8531433238441</v>
      </c>
      <c r="H15" s="3">
        <f t="shared" si="2"/>
        <v>80314.237719886121</v>
      </c>
      <c r="I15" s="3">
        <f t="shared" si="3"/>
        <v>74424.949845337425</v>
      </c>
      <c r="J15" s="2">
        <f>+C15/12</f>
        <v>261052.75</v>
      </c>
      <c r="K15" s="4">
        <f t="shared" si="4"/>
        <v>11.120063185545419</v>
      </c>
      <c r="M15" s="5">
        <f t="shared" si="9"/>
        <v>5.0506876455074387E-2</v>
      </c>
      <c r="N15" s="5">
        <f t="shared" si="9"/>
        <v>5.0089614019615515E-2</v>
      </c>
      <c r="O15" s="6">
        <f t="shared" si="9"/>
        <v>0.39671931642543495</v>
      </c>
      <c r="Q15" s="2">
        <f t="shared" si="10"/>
        <v>62023891</v>
      </c>
      <c r="R15" s="2">
        <f t="shared" si="10"/>
        <v>5624120</v>
      </c>
      <c r="S15" s="3">
        <f t="shared" si="10"/>
        <v>52849084359.800003</v>
      </c>
      <c r="U15" s="6">
        <f t="shared" si="5"/>
        <v>1</v>
      </c>
      <c r="V15" s="5">
        <f t="shared" si="5"/>
        <v>1</v>
      </c>
      <c r="W15" s="6">
        <f t="shared" si="5"/>
        <v>1</v>
      </c>
      <c r="Y15" s="15">
        <f>SUMIF($B$25:$B$221,$B15,Y$25:Y$221)</f>
        <v>1930235970247116.5</v>
      </c>
      <c r="Z15" s="6">
        <f>+Y15/$Y$16</f>
        <v>0.82592612484662886</v>
      </c>
      <c r="AA15" s="3">
        <f t="shared" si="6"/>
        <v>7394045725.4218407</v>
      </c>
      <c r="AB15" s="3">
        <f t="shared" si="7"/>
        <v>85988.637187839195</v>
      </c>
      <c r="AC15" s="1">
        <f t="shared" si="8"/>
        <v>1.0706524724513207</v>
      </c>
    </row>
    <row r="16" spans="1:29">
      <c r="B16" s="21" t="s">
        <v>227</v>
      </c>
      <c r="C16" s="22">
        <f>SUM(C25:C221)</f>
        <v>62023891</v>
      </c>
      <c r="D16" s="22">
        <f>SUM(D25:D221)</f>
        <v>5624120</v>
      </c>
      <c r="E16" s="17">
        <f>SUM(E25:E221)</f>
        <v>52849084359.800003</v>
      </c>
      <c r="G16" s="17">
        <f t="shared" si="1"/>
        <v>852.07624848624869</v>
      </c>
      <c r="H16" s="17">
        <f t="shared" si="2"/>
        <v>10224.914981834983</v>
      </c>
      <c r="I16" s="17">
        <f t="shared" si="3"/>
        <v>9396.8628620655327</v>
      </c>
      <c r="J16" s="22">
        <f>SUM(J11:J15)</f>
        <v>5168657.583333334</v>
      </c>
      <c r="K16" s="23">
        <f t="shared" si="4"/>
        <v>11.02819481092153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2337056441465093</v>
      </c>
      <c r="Z16" s="46">
        <f>SUM(Z11:Z15)</f>
        <v>1</v>
      </c>
      <c r="AA16" s="17">
        <f t="shared" si="6"/>
        <v>452159270.32989776</v>
      </c>
      <c r="AB16" s="17">
        <f t="shared" si="7"/>
        <v>21264.037018635427</v>
      </c>
      <c r="AC16" s="47">
        <f t="shared" si="8"/>
        <v>2.0796297139303297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1836947</v>
      </c>
      <c r="D25" s="2">
        <v>209610</v>
      </c>
      <c r="E25" s="3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153078.91666666666</v>
      </c>
      <c r="K25" s="18">
        <f>IF(D25=0,0,C25/D25)</f>
        <v>8.7636420018128902</v>
      </c>
      <c r="M25" s="5">
        <f>+C25/C$16</f>
        <v>2.9616764933370593E-2</v>
      </c>
      <c r="N25" s="5">
        <f t="shared" ref="N25:O40" si="12">+D25/D$16</f>
        <v>3.7269830657951822E-2</v>
      </c>
      <c r="O25" s="6">
        <f t="shared" si="12"/>
        <v>0</v>
      </c>
      <c r="Q25" s="11">
        <f>+C25</f>
        <v>1836947</v>
      </c>
      <c r="R25" s="11">
        <f>+D25</f>
        <v>209610</v>
      </c>
      <c r="S25" s="8">
        <f>+E25</f>
        <v>0</v>
      </c>
      <c r="U25" s="6">
        <f t="shared" ref="U25:W88" si="13">+Q25/C$16</f>
        <v>2.9616764933370593E-2</v>
      </c>
      <c r="V25" s="6">
        <f t="shared" si="13"/>
        <v>3.7269830657951822E-2</v>
      </c>
      <c r="W25" s="6">
        <f t="shared" si="13"/>
        <v>0</v>
      </c>
      <c r="Y25" s="8">
        <f>((H25-$H$16)^2)*J25</f>
        <v>16004230266637.561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16134</v>
      </c>
      <c r="D26" s="2">
        <v>1962</v>
      </c>
      <c r="E26" s="3">
        <v>6544.99</v>
      </c>
      <c r="G26" s="7">
        <f t="shared" ref="G26:G89" si="14">IF(C26=0,0,+E26/C26)</f>
        <v>0.405664435353911</v>
      </c>
      <c r="H26" s="7">
        <f t="shared" ref="H26:H89" si="15">+G26*12</f>
        <v>4.8679732242469322</v>
      </c>
      <c r="I26" s="7">
        <f t="shared" ref="I26:I89" si="16">IF(D26=0,0,E26/D26)</f>
        <v>3.3358766564729865</v>
      </c>
      <c r="J26" s="2">
        <f t="shared" ref="J26:J89" si="17">+C26/12</f>
        <v>1344.5</v>
      </c>
      <c r="K26" s="18">
        <f t="shared" ref="K26:K89" si="18">IF(D26=0,0,C26/D26)</f>
        <v>8.2232415902140676</v>
      </c>
      <c r="M26" s="5">
        <f t="shared" ref="M26:O89" si="19">+C26/C$16</f>
        <v>2.6012557000011497E-4</v>
      </c>
      <c r="N26" s="5">
        <f t="shared" si="12"/>
        <v>3.4885457636039062E-4</v>
      </c>
      <c r="O26" s="6">
        <f t="shared" si="12"/>
        <v>1.238430160008314E-7</v>
      </c>
      <c r="Q26" s="11">
        <f t="shared" ref="Q26:S41" si="20">+Q25+C26</f>
        <v>1853081</v>
      </c>
      <c r="R26" s="11">
        <f t="shared" si="20"/>
        <v>211572</v>
      </c>
      <c r="S26" s="8">
        <f t="shared" si="20"/>
        <v>6544.99</v>
      </c>
      <c r="U26" s="6">
        <f t="shared" si="13"/>
        <v>2.9876890503370709E-2</v>
      </c>
      <c r="V26" s="6">
        <f t="shared" si="13"/>
        <v>3.7618685234312214E-2</v>
      </c>
      <c r="W26" s="6">
        <f t="shared" si="13"/>
        <v>1.238430160008314E-7</v>
      </c>
      <c r="Y26" s="8">
        <f t="shared" ref="Y26:Y89" si="21">((H26-$H$16)^2)*J26</f>
        <v>140432165673.86774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54530</v>
      </c>
      <c r="D27" s="2">
        <v>7224</v>
      </c>
      <c r="E27" s="3">
        <v>51442.090000000004</v>
      </c>
      <c r="G27" s="7">
        <f t="shared" si="14"/>
        <v>0.94337227214377417</v>
      </c>
      <c r="H27" s="7">
        <f t="shared" si="15"/>
        <v>11.32046726572529</v>
      </c>
      <c r="I27" s="7">
        <f t="shared" si="16"/>
        <v>7.120998062015504</v>
      </c>
      <c r="J27" s="2">
        <f t="shared" si="17"/>
        <v>4544.166666666667</v>
      </c>
      <c r="K27" s="18">
        <f t="shared" si="18"/>
        <v>7.5484496124031004</v>
      </c>
      <c r="M27" s="5">
        <f t="shared" si="19"/>
        <v>8.7917734796741473E-4</v>
      </c>
      <c r="N27" s="5">
        <f t="shared" si="12"/>
        <v>1.2844676144890222E-3</v>
      </c>
      <c r="O27" s="6">
        <f t="shared" si="12"/>
        <v>9.733771289163481E-7</v>
      </c>
      <c r="Q27" s="11">
        <f t="shared" si="20"/>
        <v>1907611</v>
      </c>
      <c r="R27" s="11">
        <f t="shared" si="20"/>
        <v>218796</v>
      </c>
      <c r="S27" s="8">
        <f t="shared" si="20"/>
        <v>57987.08</v>
      </c>
      <c r="U27" s="6">
        <f t="shared" si="13"/>
        <v>3.0756067851338123E-2</v>
      </c>
      <c r="V27" s="6">
        <f t="shared" si="13"/>
        <v>3.8903152848801234E-2</v>
      </c>
      <c r="W27" s="6">
        <f t="shared" si="13"/>
        <v>1.0972201449171794E-6</v>
      </c>
      <c r="Y27" s="8">
        <f t="shared" si="21"/>
        <v>474036164906.28168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51167</v>
      </c>
      <c r="D28" s="2">
        <v>6851</v>
      </c>
      <c r="E28" s="3">
        <v>83774.36</v>
      </c>
      <c r="G28" s="7">
        <f t="shared" si="14"/>
        <v>1.6372732425195926</v>
      </c>
      <c r="H28" s="7">
        <f t="shared" si="15"/>
        <v>19.647278910235112</v>
      </c>
      <c r="I28" s="7">
        <f t="shared" si="16"/>
        <v>12.228048460078821</v>
      </c>
      <c r="J28" s="2">
        <f t="shared" si="17"/>
        <v>4263.916666666667</v>
      </c>
      <c r="K28" s="18">
        <f t="shared" si="18"/>
        <v>7.4685447379944536</v>
      </c>
      <c r="M28" s="5">
        <f t="shared" si="19"/>
        <v>8.2495630594991206E-4</v>
      </c>
      <c r="N28" s="5">
        <f t="shared" si="12"/>
        <v>1.2181461277497635E-3</v>
      </c>
      <c r="O28" s="6">
        <f t="shared" si="12"/>
        <v>1.5851619950434468E-6</v>
      </c>
      <c r="Q28" s="11">
        <f t="shared" si="20"/>
        <v>1958778</v>
      </c>
      <c r="R28" s="11">
        <f t="shared" si="20"/>
        <v>225647</v>
      </c>
      <c r="S28" s="8">
        <f t="shared" si="20"/>
        <v>141761.44</v>
      </c>
      <c r="U28" s="6">
        <f t="shared" si="13"/>
        <v>3.1581024157288036E-2</v>
      </c>
      <c r="V28" s="6">
        <f t="shared" si="13"/>
        <v>4.0121298976550999E-2</v>
      </c>
      <c r="W28" s="6">
        <f t="shared" si="13"/>
        <v>2.6823821399606265E-6</v>
      </c>
      <c r="Y28" s="8">
        <f t="shared" si="21"/>
        <v>444076213662.5553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38879</v>
      </c>
      <c r="D29" s="2">
        <v>5344</v>
      </c>
      <c r="E29" s="3">
        <v>92955.31</v>
      </c>
      <c r="G29" s="7">
        <f t="shared" si="14"/>
        <v>2.390887368502276</v>
      </c>
      <c r="H29" s="7">
        <f t="shared" si="15"/>
        <v>28.690648422027312</v>
      </c>
      <c r="I29" s="7">
        <f t="shared" si="16"/>
        <v>17.394331961077842</v>
      </c>
      <c r="J29" s="2">
        <f t="shared" si="17"/>
        <v>3239.9166666666665</v>
      </c>
      <c r="K29" s="18">
        <f t="shared" si="18"/>
        <v>7.2752619760479043</v>
      </c>
      <c r="M29" s="5">
        <f t="shared" si="19"/>
        <v>6.268390997914014E-4</v>
      </c>
      <c r="N29" s="5">
        <f t="shared" si="12"/>
        <v>9.501930968756001E-4</v>
      </c>
      <c r="O29" s="6">
        <f t="shared" si="12"/>
        <v>1.7588821287262841E-6</v>
      </c>
      <c r="Q29" s="11">
        <f t="shared" si="20"/>
        <v>1997657</v>
      </c>
      <c r="R29" s="11">
        <f t="shared" si="20"/>
        <v>230991</v>
      </c>
      <c r="S29" s="8">
        <f t="shared" si="20"/>
        <v>234716.75</v>
      </c>
      <c r="U29" s="6">
        <f t="shared" si="13"/>
        <v>3.2207863257079437E-2</v>
      </c>
      <c r="V29" s="6">
        <f t="shared" si="13"/>
        <v>4.1071492073426599E-2</v>
      </c>
      <c r="W29" s="6">
        <f t="shared" si="13"/>
        <v>4.4412642686869104E-6</v>
      </c>
      <c r="Y29" s="8">
        <f t="shared" si="21"/>
        <v>336831426147.04047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48375</v>
      </c>
      <c r="D30" s="2">
        <v>6206</v>
      </c>
      <c r="E30" s="3">
        <v>137916.65999999997</v>
      </c>
      <c r="G30" s="7">
        <f t="shared" si="14"/>
        <v>2.8509903875968985</v>
      </c>
      <c r="H30" s="7">
        <f t="shared" si="15"/>
        <v>34.211884651162784</v>
      </c>
      <c r="I30" s="7">
        <f t="shared" si="16"/>
        <v>22.223116339026745</v>
      </c>
      <c r="J30" s="2">
        <f t="shared" si="17"/>
        <v>4031.25</v>
      </c>
      <c r="K30" s="18">
        <f t="shared" si="18"/>
        <v>7.7948759265227201</v>
      </c>
      <c r="M30" s="5">
        <f t="shared" si="19"/>
        <v>7.799413938735317E-4</v>
      </c>
      <c r="N30" s="5">
        <f t="shared" si="12"/>
        <v>1.1034615193132437E-3</v>
      </c>
      <c r="O30" s="6">
        <f t="shared" si="12"/>
        <v>2.6096319675295485E-6</v>
      </c>
      <c r="Q30" s="11">
        <f t="shared" si="20"/>
        <v>2046032</v>
      </c>
      <c r="R30" s="11">
        <f t="shared" si="20"/>
        <v>237197</v>
      </c>
      <c r="S30" s="8">
        <f t="shared" si="20"/>
        <v>372633.41</v>
      </c>
      <c r="U30" s="6">
        <f t="shared" si="13"/>
        <v>3.2987804650952968E-2</v>
      </c>
      <c r="V30" s="6">
        <f t="shared" si="13"/>
        <v>4.2174953592739844E-2</v>
      </c>
      <c r="W30" s="6">
        <f t="shared" si="13"/>
        <v>7.0508962362164593E-6</v>
      </c>
      <c r="Y30" s="8">
        <f t="shared" si="21"/>
        <v>418647044385.27496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40496</v>
      </c>
      <c r="D31" s="2">
        <v>5331</v>
      </c>
      <c r="E31" s="3">
        <v>145267.48000000004</v>
      </c>
      <c r="G31" s="7">
        <f t="shared" si="14"/>
        <v>3.5872056499407359</v>
      </c>
      <c r="H31" s="7">
        <f t="shared" si="15"/>
        <v>43.046467799288834</v>
      </c>
      <c r="I31" s="7">
        <f t="shared" si="16"/>
        <v>27.249574188707566</v>
      </c>
      <c r="J31" s="2">
        <f t="shared" si="17"/>
        <v>3374.6666666666665</v>
      </c>
      <c r="K31" s="18">
        <f t="shared" si="18"/>
        <v>7.5963233914837742</v>
      </c>
      <c r="M31" s="5">
        <f t="shared" si="19"/>
        <v>6.5290969894165457E-4</v>
      </c>
      <c r="N31" s="5">
        <f t="shared" si="12"/>
        <v>9.4788162414742214E-4</v>
      </c>
      <c r="O31" s="6">
        <f t="shared" si="12"/>
        <v>2.7487227406062439E-6</v>
      </c>
      <c r="Q31" s="11">
        <f t="shared" si="20"/>
        <v>2086528</v>
      </c>
      <c r="R31" s="11">
        <f t="shared" si="20"/>
        <v>242528</v>
      </c>
      <c r="S31" s="8">
        <f t="shared" si="20"/>
        <v>517900.89</v>
      </c>
      <c r="U31" s="6">
        <f t="shared" si="13"/>
        <v>3.3640714349894622E-2</v>
      </c>
      <c r="V31" s="6">
        <f t="shared" si="13"/>
        <v>4.3122835216887263E-2</v>
      </c>
      <c r="W31" s="6">
        <f t="shared" si="13"/>
        <v>9.7996189768227023E-6</v>
      </c>
      <c r="Y31" s="8">
        <f t="shared" si="21"/>
        <v>349853199909.77197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110210</v>
      </c>
      <c r="D32" s="2">
        <v>13012</v>
      </c>
      <c r="E32" s="3">
        <v>447586.76</v>
      </c>
      <c r="G32" s="7">
        <f t="shared" si="14"/>
        <v>4.0612173124035928</v>
      </c>
      <c r="H32" s="7">
        <f t="shared" si="15"/>
        <v>48.734607748843118</v>
      </c>
      <c r="I32" s="7">
        <f t="shared" si="16"/>
        <v>34.397998770365817</v>
      </c>
      <c r="J32" s="2">
        <f t="shared" si="17"/>
        <v>9184.1666666666661</v>
      </c>
      <c r="K32" s="18">
        <f t="shared" si="18"/>
        <v>8.4698739624961572</v>
      </c>
      <c r="M32" s="5">
        <f t="shared" si="19"/>
        <v>1.7768959383731666E-3</v>
      </c>
      <c r="N32" s="5">
        <f t="shared" si="12"/>
        <v>2.3136063953116221E-3</v>
      </c>
      <c r="O32" s="6">
        <f t="shared" si="12"/>
        <v>8.4691488116009776E-6</v>
      </c>
      <c r="Q32" s="11">
        <f t="shared" si="20"/>
        <v>2196738</v>
      </c>
      <c r="R32" s="11">
        <f t="shared" si="20"/>
        <v>255540</v>
      </c>
      <c r="S32" s="8">
        <f t="shared" si="20"/>
        <v>965487.65</v>
      </c>
      <c r="U32" s="6">
        <f t="shared" si="13"/>
        <v>3.5417610288267787E-2</v>
      </c>
      <c r="V32" s="6">
        <f t="shared" si="13"/>
        <v>4.5436441612198883E-2</v>
      </c>
      <c r="W32" s="6">
        <f t="shared" si="13"/>
        <v>1.8268767788423682E-5</v>
      </c>
      <c r="Y32" s="8">
        <f t="shared" si="21"/>
        <v>951063137210.34973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88699</v>
      </c>
      <c r="D33" s="2">
        <v>10671</v>
      </c>
      <c r="E33" s="3">
        <v>474722.38</v>
      </c>
      <c r="G33" s="7">
        <f t="shared" si="14"/>
        <v>5.3520601134172878</v>
      </c>
      <c r="H33" s="7">
        <f t="shared" si="15"/>
        <v>64.224721361007454</v>
      </c>
      <c r="I33" s="7">
        <f t="shared" si="16"/>
        <v>44.487150220223036</v>
      </c>
      <c r="J33" s="2">
        <f t="shared" si="17"/>
        <v>7391.583333333333</v>
      </c>
      <c r="K33" s="18">
        <f t="shared" si="18"/>
        <v>8.3121544372598635</v>
      </c>
      <c r="M33" s="5">
        <f t="shared" si="19"/>
        <v>1.4300779678591915E-3</v>
      </c>
      <c r="N33" s="5">
        <f t="shared" si="12"/>
        <v>1.8973634986451213E-3</v>
      </c>
      <c r="O33" s="6">
        <f t="shared" si="12"/>
        <v>8.9826036865285903E-6</v>
      </c>
      <c r="Q33" s="11">
        <f t="shared" si="20"/>
        <v>2285437</v>
      </c>
      <c r="R33" s="11">
        <f t="shared" si="20"/>
        <v>266211</v>
      </c>
      <c r="S33" s="8">
        <f t="shared" si="20"/>
        <v>1440210.03</v>
      </c>
      <c r="U33" s="6">
        <f t="shared" si="13"/>
        <v>3.6847688256126984E-2</v>
      </c>
      <c r="V33" s="6">
        <f t="shared" si="13"/>
        <v>4.7333805110844007E-2</v>
      </c>
      <c r="W33" s="6">
        <f t="shared" si="13"/>
        <v>2.725137147495227E-5</v>
      </c>
      <c r="Y33" s="8">
        <f t="shared" si="21"/>
        <v>763104303089.12622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105441</v>
      </c>
      <c r="D34" s="2">
        <v>11964</v>
      </c>
      <c r="E34" s="3">
        <v>655600.10999999987</v>
      </c>
      <c r="G34" s="7">
        <f t="shared" si="14"/>
        <v>6.2176962471903705</v>
      </c>
      <c r="H34" s="7">
        <f t="shared" si="15"/>
        <v>74.612354966284443</v>
      </c>
      <c r="I34" s="7">
        <f t="shared" si="16"/>
        <v>54.797735707121355</v>
      </c>
      <c r="J34" s="2">
        <f t="shared" si="17"/>
        <v>8786.75</v>
      </c>
      <c r="K34" s="18">
        <f t="shared" si="18"/>
        <v>8.8131895687061181</v>
      </c>
      <c r="M34" s="5">
        <f t="shared" si="19"/>
        <v>1.7000062121223579E-3</v>
      </c>
      <c r="N34" s="5">
        <f t="shared" si="12"/>
        <v>2.1272661323015868E-3</v>
      </c>
      <c r="O34" s="6">
        <f t="shared" si="12"/>
        <v>1.2405136587355642E-5</v>
      </c>
      <c r="Q34" s="11">
        <f t="shared" si="20"/>
        <v>2390878</v>
      </c>
      <c r="R34" s="11">
        <f t="shared" si="20"/>
        <v>278175</v>
      </c>
      <c r="S34" s="8">
        <f t="shared" si="20"/>
        <v>2095810.14</v>
      </c>
      <c r="U34" s="6">
        <f t="shared" si="13"/>
        <v>3.8547694468249342E-2</v>
      </c>
      <c r="V34" s="6">
        <f t="shared" si="13"/>
        <v>4.9461071243145596E-2</v>
      </c>
      <c r="W34" s="6">
        <f t="shared" si="13"/>
        <v>3.9656508062307917E-5</v>
      </c>
      <c r="Y34" s="8">
        <f t="shared" si="21"/>
        <v>905286932544.47949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86633</v>
      </c>
      <c r="D35" s="2">
        <v>10496</v>
      </c>
      <c r="E35" s="3">
        <v>687692.73000000021</v>
      </c>
      <c r="G35" s="7">
        <f t="shared" si="14"/>
        <v>7.9379997229693098</v>
      </c>
      <c r="H35" s="7">
        <f t="shared" si="15"/>
        <v>95.255996675631721</v>
      </c>
      <c r="I35" s="7">
        <f t="shared" si="16"/>
        <v>65.519505525914653</v>
      </c>
      <c r="J35" s="2">
        <f t="shared" si="17"/>
        <v>7219.416666666667</v>
      </c>
      <c r="K35" s="18">
        <f t="shared" si="18"/>
        <v>8.25390625</v>
      </c>
      <c r="M35" s="5">
        <f t="shared" si="19"/>
        <v>1.3967682227482309E-3</v>
      </c>
      <c r="N35" s="5">
        <f t="shared" si="12"/>
        <v>1.8662475196119571E-3</v>
      </c>
      <c r="O35" s="6">
        <f t="shared" si="12"/>
        <v>1.3012386843225957E-5</v>
      </c>
      <c r="Q35" s="11">
        <f t="shared" si="20"/>
        <v>2477511</v>
      </c>
      <c r="R35" s="11">
        <f t="shared" si="20"/>
        <v>288671</v>
      </c>
      <c r="S35" s="8">
        <f t="shared" si="20"/>
        <v>2783502.87</v>
      </c>
      <c r="U35" s="6">
        <f t="shared" si="13"/>
        <v>3.9944462690997572E-2</v>
      </c>
      <c r="V35" s="6">
        <f t="shared" si="13"/>
        <v>5.1327318762757548E-2</v>
      </c>
      <c r="W35" s="6">
        <f t="shared" si="13"/>
        <v>5.2668894905533871E-5</v>
      </c>
      <c r="Y35" s="8">
        <f t="shared" si="21"/>
        <v>740784280315.39917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93886</v>
      </c>
      <c r="D36" s="2">
        <v>10824</v>
      </c>
      <c r="E36" s="3">
        <v>807740.91999999993</v>
      </c>
      <c r="G36" s="7">
        <f t="shared" si="14"/>
        <v>8.6034224485013731</v>
      </c>
      <c r="H36" s="7">
        <f t="shared" si="15"/>
        <v>103.24106938201648</v>
      </c>
      <c r="I36" s="7">
        <f t="shared" si="16"/>
        <v>74.624992609016999</v>
      </c>
      <c r="J36" s="2">
        <f t="shared" si="17"/>
        <v>7823.833333333333</v>
      </c>
      <c r="K36" s="18">
        <f t="shared" si="18"/>
        <v>8.6738728750923872</v>
      </c>
      <c r="M36" s="5">
        <f t="shared" si="19"/>
        <v>1.5137070326658481E-3</v>
      </c>
      <c r="N36" s="5">
        <f t="shared" si="12"/>
        <v>1.9245677545998308E-3</v>
      </c>
      <c r="O36" s="6">
        <f t="shared" si="12"/>
        <v>1.5283915128989696E-5</v>
      </c>
      <c r="Q36" s="11">
        <f t="shared" si="20"/>
        <v>2571397</v>
      </c>
      <c r="R36" s="11">
        <f t="shared" si="20"/>
        <v>299495</v>
      </c>
      <c r="S36" s="8">
        <f t="shared" si="20"/>
        <v>3591243.79</v>
      </c>
      <c r="U36" s="6">
        <f t="shared" si="13"/>
        <v>4.1458169723663417E-2</v>
      </c>
      <c r="V36" s="6">
        <f t="shared" si="13"/>
        <v>5.3251886517357384E-2</v>
      </c>
      <c r="W36" s="6">
        <f t="shared" si="13"/>
        <v>6.7952810034523564E-5</v>
      </c>
      <c r="Y36" s="8">
        <f t="shared" si="21"/>
        <v>801538289835.40369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79992</v>
      </c>
      <c r="D37" s="2">
        <v>9339</v>
      </c>
      <c r="E37" s="3">
        <v>792412.9299999997</v>
      </c>
      <c r="G37" s="7">
        <f t="shared" si="14"/>
        <v>9.906152240224019</v>
      </c>
      <c r="H37" s="7">
        <f t="shared" si="15"/>
        <v>118.87382688268823</v>
      </c>
      <c r="I37" s="7">
        <f t="shared" si="16"/>
        <v>84.84986936502834</v>
      </c>
      <c r="J37" s="2">
        <f t="shared" si="17"/>
        <v>6666</v>
      </c>
      <c r="K37" s="18">
        <f t="shared" si="18"/>
        <v>8.5653710247349828</v>
      </c>
      <c r="M37" s="5">
        <f t="shared" si="19"/>
        <v>1.2896965783717115E-3</v>
      </c>
      <c r="N37" s="5">
        <f t="shared" si="12"/>
        <v>1.6605264468041222E-3</v>
      </c>
      <c r="O37" s="6">
        <f t="shared" si="12"/>
        <v>1.4993881911088581E-5</v>
      </c>
      <c r="Q37" s="11">
        <f t="shared" si="20"/>
        <v>2651389</v>
      </c>
      <c r="R37" s="11">
        <f t="shared" si="20"/>
        <v>308834</v>
      </c>
      <c r="S37" s="8">
        <f t="shared" si="20"/>
        <v>4383656.72</v>
      </c>
      <c r="U37" s="6">
        <f t="shared" si="13"/>
        <v>4.2747866302035128E-2</v>
      </c>
      <c r="V37" s="6">
        <f t="shared" si="13"/>
        <v>5.4912412964161501E-2</v>
      </c>
      <c r="W37" s="6">
        <f t="shared" si="13"/>
        <v>8.2946691945612151E-5</v>
      </c>
      <c r="Y37" s="8">
        <f t="shared" si="21"/>
        <v>680812364125.37988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85854</v>
      </c>
      <c r="D38" s="2">
        <v>9836</v>
      </c>
      <c r="E38" s="3">
        <v>935740.1400000006</v>
      </c>
      <c r="G38" s="7">
        <f t="shared" si="14"/>
        <v>10.899202599762395</v>
      </c>
      <c r="H38" s="7">
        <f t="shared" si="15"/>
        <v>130.79043119714873</v>
      </c>
      <c r="I38" s="7">
        <f t="shared" si="16"/>
        <v>95.134215128100919</v>
      </c>
      <c r="J38" s="2">
        <f t="shared" si="17"/>
        <v>7154.5</v>
      </c>
      <c r="K38" s="18">
        <f t="shared" si="18"/>
        <v>8.7285481903212681</v>
      </c>
      <c r="M38" s="5">
        <f t="shared" si="19"/>
        <v>1.3842085463486966E-3</v>
      </c>
      <c r="N38" s="5">
        <f t="shared" si="12"/>
        <v>1.7488958272583088E-3</v>
      </c>
      <c r="O38" s="6">
        <f t="shared" si="12"/>
        <v>1.770589124362914E-5</v>
      </c>
      <c r="Q38" s="11">
        <f t="shared" si="20"/>
        <v>2737243</v>
      </c>
      <c r="R38" s="11">
        <f t="shared" si="20"/>
        <v>318670</v>
      </c>
      <c r="S38" s="8">
        <f t="shared" si="20"/>
        <v>5319396.8600000003</v>
      </c>
      <c r="U38" s="6">
        <f t="shared" si="13"/>
        <v>4.4132074848383829E-2</v>
      </c>
      <c r="V38" s="6">
        <f t="shared" si="13"/>
        <v>5.6661308791419812E-2</v>
      </c>
      <c r="W38" s="6">
        <f t="shared" si="13"/>
        <v>1.0065258318924128E-4</v>
      </c>
      <c r="Y38" s="8">
        <f t="shared" si="21"/>
        <v>728981666750.0918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106580</v>
      </c>
      <c r="D39" s="2">
        <v>12029</v>
      </c>
      <c r="E39" s="3">
        <v>1260141.9799999995</v>
      </c>
      <c r="G39" s="7">
        <f t="shared" si="14"/>
        <v>11.823437605554508</v>
      </c>
      <c r="H39" s="7">
        <f t="shared" si="15"/>
        <v>141.88125126665409</v>
      </c>
      <c r="I39" s="7">
        <f t="shared" si="16"/>
        <v>104.75866489317478</v>
      </c>
      <c r="J39" s="2">
        <f t="shared" si="17"/>
        <v>8881.6666666666661</v>
      </c>
      <c r="K39" s="18">
        <f t="shared" si="18"/>
        <v>8.860254385235681</v>
      </c>
      <c r="M39" s="5">
        <f t="shared" si="19"/>
        <v>1.7183701035460674E-3</v>
      </c>
      <c r="N39" s="5">
        <f t="shared" si="12"/>
        <v>2.1388234959424765E-3</v>
      </c>
      <c r="O39" s="6">
        <f t="shared" si="12"/>
        <v>2.3844159180145316E-5</v>
      </c>
      <c r="Q39" s="11">
        <f t="shared" si="20"/>
        <v>2843823</v>
      </c>
      <c r="R39" s="11">
        <f t="shared" si="20"/>
        <v>330699</v>
      </c>
      <c r="S39" s="8">
        <f t="shared" si="20"/>
        <v>6579538.8399999999</v>
      </c>
      <c r="U39" s="6">
        <f t="shared" si="13"/>
        <v>4.5850444951929893E-2</v>
      </c>
      <c r="V39" s="6">
        <f t="shared" si="13"/>
        <v>5.8800132287362292E-2</v>
      </c>
      <c r="W39" s="6">
        <f t="shared" si="13"/>
        <v>1.2449674236938659E-4</v>
      </c>
      <c r="Y39" s="8">
        <f t="shared" si="21"/>
        <v>902977460549.28101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100126</v>
      </c>
      <c r="D40" s="2">
        <v>11051</v>
      </c>
      <c r="E40" s="3">
        <v>1271220.6500000004</v>
      </c>
      <c r="G40" s="7">
        <f t="shared" si="14"/>
        <v>12.696209276311851</v>
      </c>
      <c r="H40" s="7">
        <f t="shared" si="15"/>
        <v>152.35451131574223</v>
      </c>
      <c r="I40" s="7">
        <f t="shared" si="16"/>
        <v>115.03218260790882</v>
      </c>
      <c r="J40" s="2">
        <f t="shared" si="17"/>
        <v>8343.8333333333339</v>
      </c>
      <c r="K40" s="18">
        <f t="shared" si="18"/>
        <v>9.0603565288209218</v>
      </c>
      <c r="M40" s="5">
        <f t="shared" si="19"/>
        <v>1.6143134264182167E-3</v>
      </c>
      <c r="N40" s="5">
        <f t="shared" si="12"/>
        <v>1.9649296245457066E-3</v>
      </c>
      <c r="O40" s="6">
        <f t="shared" si="12"/>
        <v>2.4053787599146422E-5</v>
      </c>
      <c r="Q40" s="11">
        <f t="shared" si="20"/>
        <v>2943949</v>
      </c>
      <c r="R40" s="11">
        <f t="shared" si="20"/>
        <v>341750</v>
      </c>
      <c r="S40" s="8">
        <f t="shared" si="20"/>
        <v>7850759.4900000002</v>
      </c>
      <c r="U40" s="6">
        <f t="shared" si="13"/>
        <v>4.7464758378348113E-2</v>
      </c>
      <c r="V40" s="6">
        <f t="shared" si="13"/>
        <v>6.0765061911907996E-2</v>
      </c>
      <c r="W40" s="6">
        <f t="shared" si="13"/>
        <v>1.4855052996853301E-4</v>
      </c>
      <c r="Y40" s="8">
        <f t="shared" si="21"/>
        <v>846535913250.42896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98046</v>
      </c>
      <c r="D41" s="2">
        <v>10900</v>
      </c>
      <c r="E41" s="3">
        <v>1362105.5700000003</v>
      </c>
      <c r="G41" s="7">
        <f t="shared" si="14"/>
        <v>13.892515451930729</v>
      </c>
      <c r="H41" s="7">
        <f t="shared" si="15"/>
        <v>166.71018542316875</v>
      </c>
      <c r="I41" s="7">
        <f t="shared" si="16"/>
        <v>124.96381376146792</v>
      </c>
      <c r="J41" s="2">
        <f t="shared" si="17"/>
        <v>8170.5</v>
      </c>
      <c r="K41" s="18">
        <f t="shared" si="18"/>
        <v>8.9950458715596326</v>
      </c>
      <c r="M41" s="5">
        <f t="shared" si="19"/>
        <v>1.5807779618340939E-3</v>
      </c>
      <c r="N41" s="5">
        <f t="shared" si="19"/>
        <v>1.9380809797799477E-3</v>
      </c>
      <c r="O41" s="6">
        <f t="shared" si="19"/>
        <v>2.577349421470951E-5</v>
      </c>
      <c r="Q41" s="11">
        <f t="shared" si="20"/>
        <v>3041995</v>
      </c>
      <c r="R41" s="11">
        <f t="shared" si="20"/>
        <v>352650</v>
      </c>
      <c r="S41" s="8">
        <f t="shared" si="20"/>
        <v>9212865.0600000005</v>
      </c>
      <c r="U41" s="6">
        <f t="shared" si="13"/>
        <v>4.9045536340182203E-2</v>
      </c>
      <c r="V41" s="6">
        <f t="shared" si="13"/>
        <v>6.2703142891687949E-2</v>
      </c>
      <c r="W41" s="6">
        <f t="shared" si="13"/>
        <v>1.7432402418324255E-4</v>
      </c>
      <c r="Y41" s="8">
        <f t="shared" si="21"/>
        <v>826588925787.8717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107916</v>
      </c>
      <c r="D42" s="2">
        <v>11810</v>
      </c>
      <c r="E42" s="3">
        <v>1595285.92</v>
      </c>
      <c r="G42" s="7">
        <f t="shared" si="14"/>
        <v>14.782663553133919</v>
      </c>
      <c r="H42" s="7">
        <f t="shared" si="15"/>
        <v>177.39196263760704</v>
      </c>
      <c r="I42" s="7">
        <f t="shared" si="16"/>
        <v>135.07924809483487</v>
      </c>
      <c r="J42" s="2">
        <f t="shared" si="17"/>
        <v>8993</v>
      </c>
      <c r="K42" s="18">
        <f t="shared" si="18"/>
        <v>9.1376799322607951</v>
      </c>
      <c r="M42" s="5">
        <f t="shared" si="19"/>
        <v>1.7399101904135618E-3</v>
      </c>
      <c r="N42" s="5">
        <f t="shared" si="19"/>
        <v>2.099884070752402E-3</v>
      </c>
      <c r="O42" s="6">
        <f t="shared" si="19"/>
        <v>3.0185687024191179E-5</v>
      </c>
      <c r="Q42" s="11">
        <f t="shared" ref="Q42:S57" si="22">+Q41+C42</f>
        <v>3149911</v>
      </c>
      <c r="R42" s="11">
        <f t="shared" si="22"/>
        <v>364460</v>
      </c>
      <c r="S42" s="8">
        <f t="shared" si="22"/>
        <v>10808150.98</v>
      </c>
      <c r="U42" s="6">
        <f t="shared" si="13"/>
        <v>5.0785446530595767E-2</v>
      </c>
      <c r="V42" s="6">
        <f t="shared" si="13"/>
        <v>6.4803026962440349E-2</v>
      </c>
      <c r="W42" s="6">
        <f t="shared" si="13"/>
        <v>2.045097112074337E-4</v>
      </c>
      <c r="Y42" s="8">
        <f t="shared" si="21"/>
        <v>907867800359.96143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103790</v>
      </c>
      <c r="D43" s="2">
        <v>11388</v>
      </c>
      <c r="E43" s="3">
        <v>1648991.6899999995</v>
      </c>
      <c r="G43" s="7">
        <f t="shared" si="14"/>
        <v>15.887770401772805</v>
      </c>
      <c r="H43" s="7">
        <f t="shared" si="15"/>
        <v>190.65324482127366</v>
      </c>
      <c r="I43" s="7">
        <f t="shared" si="16"/>
        <v>144.80081577098696</v>
      </c>
      <c r="J43" s="2">
        <f t="shared" si="17"/>
        <v>8649.1666666666661</v>
      </c>
      <c r="K43" s="18">
        <f t="shared" si="18"/>
        <v>9.1139796276782583</v>
      </c>
      <c r="M43" s="5">
        <f t="shared" si="19"/>
        <v>1.6733874371087103E-3</v>
      </c>
      <c r="N43" s="5">
        <f t="shared" si="19"/>
        <v>2.0248501098838576E-3</v>
      </c>
      <c r="O43" s="6">
        <f t="shared" si="19"/>
        <v>3.1201897061707951E-5</v>
      </c>
      <c r="Q43" s="11">
        <f t="shared" si="22"/>
        <v>3253701</v>
      </c>
      <c r="R43" s="11">
        <f t="shared" si="22"/>
        <v>375848</v>
      </c>
      <c r="S43" s="8">
        <f t="shared" si="22"/>
        <v>12457142.67</v>
      </c>
      <c r="U43" s="6">
        <f t="shared" si="13"/>
        <v>5.2458833967704475E-2</v>
      </c>
      <c r="V43" s="6">
        <f t="shared" si="13"/>
        <v>6.682787707232421E-2</v>
      </c>
      <c r="W43" s="6">
        <f t="shared" si="13"/>
        <v>2.3571160826914167E-4</v>
      </c>
      <c r="Y43" s="8">
        <f t="shared" si="21"/>
        <v>870853529109.15674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101788</v>
      </c>
      <c r="D44" s="2">
        <v>10982</v>
      </c>
      <c r="E44" s="3">
        <v>1702496.5199999996</v>
      </c>
      <c r="G44" s="7">
        <f t="shared" si="14"/>
        <v>16.725906000707347</v>
      </c>
      <c r="H44" s="7">
        <f t="shared" si="15"/>
        <v>200.71087200848817</v>
      </c>
      <c r="I44" s="7">
        <f t="shared" si="16"/>
        <v>155.02608996539789</v>
      </c>
      <c r="J44" s="2">
        <f t="shared" si="17"/>
        <v>8482.3333333333339</v>
      </c>
      <c r="K44" s="18">
        <f t="shared" si="18"/>
        <v>9.268621380440722</v>
      </c>
      <c r="M44" s="5">
        <f t="shared" si="19"/>
        <v>1.641109552446492E-3</v>
      </c>
      <c r="N44" s="5">
        <f t="shared" si="19"/>
        <v>1.9526610385269163E-3</v>
      </c>
      <c r="O44" s="6">
        <f t="shared" si="19"/>
        <v>3.2214304951989184E-5</v>
      </c>
      <c r="Q44" s="11">
        <f t="shared" si="22"/>
        <v>3355489</v>
      </c>
      <c r="R44" s="11">
        <f t="shared" si="22"/>
        <v>386830</v>
      </c>
      <c r="S44" s="8">
        <f t="shared" si="22"/>
        <v>14159639.189999999</v>
      </c>
      <c r="U44" s="6">
        <f t="shared" si="13"/>
        <v>5.4099943520150968E-2</v>
      </c>
      <c r="V44" s="6">
        <f t="shared" si="13"/>
        <v>6.8780538110851122E-2</v>
      </c>
      <c r="W44" s="6">
        <f t="shared" si="13"/>
        <v>2.6792591322113084E-4</v>
      </c>
      <c r="Y44" s="8">
        <f t="shared" si="21"/>
        <v>852344449166.13708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105715</v>
      </c>
      <c r="D45" s="2">
        <v>11432</v>
      </c>
      <c r="E45" s="3">
        <v>1885745.5099999998</v>
      </c>
      <c r="G45" s="7">
        <f t="shared" si="14"/>
        <v>17.838012675590029</v>
      </c>
      <c r="H45" s="7">
        <f t="shared" si="15"/>
        <v>214.05615210708035</v>
      </c>
      <c r="I45" s="7">
        <f t="shared" si="16"/>
        <v>164.95324615115464</v>
      </c>
      <c r="J45" s="2">
        <f t="shared" si="17"/>
        <v>8809.5833333333339</v>
      </c>
      <c r="K45" s="18">
        <f t="shared" si="18"/>
        <v>9.2472883135059476</v>
      </c>
      <c r="M45" s="5">
        <f t="shared" si="19"/>
        <v>1.7044238646685356E-3</v>
      </c>
      <c r="N45" s="5">
        <f t="shared" si="19"/>
        <v>2.0326735560407673E-3</v>
      </c>
      <c r="O45" s="6">
        <f t="shared" si="19"/>
        <v>3.5681706369058764E-5</v>
      </c>
      <c r="Q45" s="11">
        <f t="shared" si="22"/>
        <v>3461204</v>
      </c>
      <c r="R45" s="11">
        <f t="shared" si="22"/>
        <v>398262</v>
      </c>
      <c r="S45" s="8">
        <f t="shared" si="22"/>
        <v>16045384.699999999</v>
      </c>
      <c r="U45" s="6">
        <f t="shared" si="13"/>
        <v>5.5804367384819503E-2</v>
      </c>
      <c r="V45" s="6">
        <f t="shared" si="13"/>
        <v>7.081321166689189E-2</v>
      </c>
      <c r="W45" s="6">
        <f t="shared" si="13"/>
        <v>3.036076195901896E-4</v>
      </c>
      <c r="Y45" s="8">
        <f t="shared" si="21"/>
        <v>882872607415.96423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103893</v>
      </c>
      <c r="D46" s="2">
        <v>11206</v>
      </c>
      <c r="E46" s="3">
        <v>1960282.6000000015</v>
      </c>
      <c r="G46" s="7">
        <f t="shared" si="14"/>
        <v>18.868283714975998</v>
      </c>
      <c r="H46" s="7">
        <f t="shared" si="15"/>
        <v>226.41940457971197</v>
      </c>
      <c r="I46" s="7">
        <f t="shared" si="16"/>
        <v>174.93151882919878</v>
      </c>
      <c r="J46" s="2">
        <f t="shared" si="17"/>
        <v>8657.75</v>
      </c>
      <c r="K46" s="18">
        <f t="shared" si="18"/>
        <v>9.2711940032125639</v>
      </c>
      <c r="M46" s="5">
        <f t="shared" si="19"/>
        <v>1.6750480875184048E-3</v>
      </c>
      <c r="N46" s="5">
        <f t="shared" si="19"/>
        <v>1.9924894916893664E-3</v>
      </c>
      <c r="O46" s="6">
        <f t="shared" si="19"/>
        <v>3.7092082554435005E-5</v>
      </c>
      <c r="Q46" s="11">
        <f t="shared" si="22"/>
        <v>3565097</v>
      </c>
      <c r="R46" s="11">
        <f t="shared" si="22"/>
        <v>409468</v>
      </c>
      <c r="S46" s="8">
        <f t="shared" si="22"/>
        <v>18005667.300000001</v>
      </c>
      <c r="U46" s="6">
        <f t="shared" si="13"/>
        <v>5.7479415472337911E-2</v>
      </c>
      <c r="V46" s="6">
        <f t="shared" si="13"/>
        <v>7.280570115858126E-2</v>
      </c>
      <c r="W46" s="6">
        <f t="shared" si="13"/>
        <v>3.4069970214462464E-4</v>
      </c>
      <c r="Y46" s="8">
        <f t="shared" si="21"/>
        <v>865514521274.61646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99888</v>
      </c>
      <c r="D47" s="2">
        <v>10716</v>
      </c>
      <c r="E47" s="3">
        <v>1982459.4899999984</v>
      </c>
      <c r="G47" s="7">
        <f t="shared" si="14"/>
        <v>19.846823342143185</v>
      </c>
      <c r="H47" s="7">
        <f t="shared" si="15"/>
        <v>238.16188010571824</v>
      </c>
      <c r="I47" s="7">
        <f t="shared" si="16"/>
        <v>184.99995240761461</v>
      </c>
      <c r="J47" s="2">
        <f t="shared" si="17"/>
        <v>8324</v>
      </c>
      <c r="K47" s="18">
        <f t="shared" si="18"/>
        <v>9.3213885778275483</v>
      </c>
      <c r="M47" s="5">
        <f t="shared" si="19"/>
        <v>1.6104761953744566E-3</v>
      </c>
      <c r="N47" s="5">
        <f t="shared" si="19"/>
        <v>1.9053647503965065E-3</v>
      </c>
      <c r="O47" s="6">
        <f t="shared" si="19"/>
        <v>3.7511709313699465E-5</v>
      </c>
      <c r="Q47" s="11">
        <f t="shared" si="22"/>
        <v>3664985</v>
      </c>
      <c r="R47" s="11">
        <f t="shared" si="22"/>
        <v>420184</v>
      </c>
      <c r="S47" s="8">
        <f t="shared" si="22"/>
        <v>19988126.789999999</v>
      </c>
      <c r="U47" s="6">
        <f t="shared" si="13"/>
        <v>5.9089891667712363E-2</v>
      </c>
      <c r="V47" s="6">
        <f t="shared" si="13"/>
        <v>7.4711065908977761E-2</v>
      </c>
      <c r="W47" s="6">
        <f t="shared" si="13"/>
        <v>3.7821141145832411E-4</v>
      </c>
      <c r="Y47" s="8">
        <f t="shared" si="21"/>
        <v>830196117074.02014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103313</v>
      </c>
      <c r="D48" s="2">
        <v>10963</v>
      </c>
      <c r="E48" s="3">
        <v>2138775.1000000015</v>
      </c>
      <c r="G48" s="7">
        <f t="shared" si="14"/>
        <v>20.701897147503232</v>
      </c>
      <c r="H48" s="7">
        <f t="shared" si="15"/>
        <v>248.42276577003878</v>
      </c>
      <c r="I48" s="7">
        <f t="shared" si="16"/>
        <v>195.09031287056476</v>
      </c>
      <c r="J48" s="2">
        <f t="shared" si="17"/>
        <v>8609.4166666666661</v>
      </c>
      <c r="K48" s="18">
        <f t="shared" si="18"/>
        <v>9.4237891088205785</v>
      </c>
      <c r="M48" s="5">
        <f t="shared" si="19"/>
        <v>1.6656968522016783E-3</v>
      </c>
      <c r="N48" s="5">
        <f t="shared" si="19"/>
        <v>1.949282732231887E-3</v>
      </c>
      <c r="O48" s="6">
        <f t="shared" si="19"/>
        <v>4.0469482601421846E-5</v>
      </c>
      <c r="Q48" s="11">
        <f t="shared" si="22"/>
        <v>3768298</v>
      </c>
      <c r="R48" s="11">
        <f t="shared" si="22"/>
        <v>431147</v>
      </c>
      <c r="S48" s="8">
        <f t="shared" si="22"/>
        <v>22126901.890000001</v>
      </c>
      <c r="U48" s="6">
        <f t="shared" si="13"/>
        <v>6.0755588519914042E-2</v>
      </c>
      <c r="V48" s="6">
        <f t="shared" si="13"/>
        <v>7.6660348641209644E-2</v>
      </c>
      <c r="W48" s="6">
        <f t="shared" si="13"/>
        <v>4.1868089405974594E-4</v>
      </c>
      <c r="Y48" s="8">
        <f t="shared" si="21"/>
        <v>856898658231.11658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105167</v>
      </c>
      <c r="D49" s="2">
        <v>11138</v>
      </c>
      <c r="E49" s="3">
        <v>2282996.66</v>
      </c>
      <c r="G49" s="7">
        <f t="shared" si="14"/>
        <v>21.708298800954672</v>
      </c>
      <c r="H49" s="7">
        <f t="shared" si="15"/>
        <v>260.49958561145604</v>
      </c>
      <c r="I49" s="7">
        <f t="shared" si="16"/>
        <v>204.9736631352128</v>
      </c>
      <c r="J49" s="2">
        <f t="shared" si="17"/>
        <v>8763.9166666666661</v>
      </c>
      <c r="K49" s="18">
        <f t="shared" si="18"/>
        <v>9.4421799245825095</v>
      </c>
      <c r="M49" s="5">
        <f t="shared" si="19"/>
        <v>1.6955885595761801E-3</v>
      </c>
      <c r="N49" s="5">
        <f t="shared" si="19"/>
        <v>1.9803987112650512E-3</v>
      </c>
      <c r="O49" s="6">
        <f t="shared" si="19"/>
        <v>4.3198414649101779E-5</v>
      </c>
      <c r="Q49" s="11">
        <f t="shared" si="22"/>
        <v>3873465</v>
      </c>
      <c r="R49" s="11">
        <f t="shared" si="22"/>
        <v>442285</v>
      </c>
      <c r="S49" s="8">
        <f t="shared" si="22"/>
        <v>24409898.550000001</v>
      </c>
      <c r="U49" s="6">
        <f t="shared" si="13"/>
        <v>6.2451177079490224E-2</v>
      </c>
      <c r="V49" s="6">
        <f t="shared" si="13"/>
        <v>7.8640747352474699E-2</v>
      </c>
      <c r="W49" s="6">
        <f t="shared" si="13"/>
        <v>4.6187930870884771E-4</v>
      </c>
      <c r="Y49" s="8">
        <f t="shared" si="21"/>
        <v>870165554056.80066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103614</v>
      </c>
      <c r="D50" s="2">
        <v>10906</v>
      </c>
      <c r="E50" s="3">
        <v>2343953.3299999982</v>
      </c>
      <c r="G50" s="7">
        <f t="shared" si="14"/>
        <v>22.621975119192371</v>
      </c>
      <c r="H50" s="7">
        <f t="shared" si="15"/>
        <v>271.46370143030845</v>
      </c>
      <c r="I50" s="7">
        <f t="shared" si="16"/>
        <v>214.92328351366203</v>
      </c>
      <c r="J50" s="2">
        <f t="shared" si="17"/>
        <v>8634.5</v>
      </c>
      <c r="K50" s="18">
        <f t="shared" si="18"/>
        <v>9.5006418485237489</v>
      </c>
      <c r="M50" s="5">
        <f t="shared" si="19"/>
        <v>1.6705498208746691E-3</v>
      </c>
      <c r="N50" s="5">
        <f t="shared" si="19"/>
        <v>1.9391478133467992E-3</v>
      </c>
      <c r="O50" s="6">
        <f t="shared" si="19"/>
        <v>4.4351824793069478E-5</v>
      </c>
      <c r="Q50" s="11">
        <f t="shared" si="22"/>
        <v>3977079</v>
      </c>
      <c r="R50" s="11">
        <f t="shared" si="22"/>
        <v>453191</v>
      </c>
      <c r="S50" s="8">
        <f t="shared" si="22"/>
        <v>26753851.879999999</v>
      </c>
      <c r="U50" s="6">
        <f t="shared" si="13"/>
        <v>6.4121726900364898E-2</v>
      </c>
      <c r="V50" s="6">
        <f t="shared" si="13"/>
        <v>8.0579895165821494E-2</v>
      </c>
      <c r="W50" s="6">
        <f t="shared" si="13"/>
        <v>5.062311335019172E-4</v>
      </c>
      <c r="Y50" s="8">
        <f t="shared" si="21"/>
        <v>855430210703.45239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102578</v>
      </c>
      <c r="D51" s="2">
        <v>10764</v>
      </c>
      <c r="E51" s="3">
        <v>2421303.5800000019</v>
      </c>
      <c r="G51" s="7">
        <f t="shared" si="14"/>
        <v>23.604511493692623</v>
      </c>
      <c r="H51" s="7">
        <f t="shared" si="15"/>
        <v>283.25413792431146</v>
      </c>
      <c r="I51" s="7">
        <f t="shared" si="16"/>
        <v>224.94459123002619</v>
      </c>
      <c r="J51" s="2">
        <f t="shared" si="17"/>
        <v>8548.1666666666661</v>
      </c>
      <c r="K51" s="18">
        <f t="shared" si="18"/>
        <v>9.5297287253808989</v>
      </c>
      <c r="M51" s="5">
        <f t="shared" si="19"/>
        <v>1.6538465798606541E-3</v>
      </c>
      <c r="N51" s="5">
        <f t="shared" si="19"/>
        <v>1.9138994189313173E-3</v>
      </c>
      <c r="O51" s="6">
        <f t="shared" si="19"/>
        <v>4.5815431039743463E-5</v>
      </c>
      <c r="Q51" s="11">
        <f t="shared" si="22"/>
        <v>4079657</v>
      </c>
      <c r="R51" s="11">
        <f t="shared" si="22"/>
        <v>463955</v>
      </c>
      <c r="S51" s="8">
        <f t="shared" si="22"/>
        <v>29175155.460000001</v>
      </c>
      <c r="U51" s="6">
        <f t="shared" si="13"/>
        <v>6.5775573480225544E-2</v>
      </c>
      <c r="V51" s="6">
        <f t="shared" si="13"/>
        <v>8.2493794584752811E-2</v>
      </c>
      <c r="W51" s="6">
        <f t="shared" si="13"/>
        <v>5.5204656454166065E-4</v>
      </c>
      <c r="Y51" s="8">
        <f t="shared" si="21"/>
        <v>844871903396.59888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103615</v>
      </c>
      <c r="D52" s="2">
        <v>10896</v>
      </c>
      <c r="E52" s="3">
        <v>2560142.2599999979</v>
      </c>
      <c r="G52" s="7">
        <f t="shared" si="14"/>
        <v>24.708220431404698</v>
      </c>
      <c r="H52" s="7">
        <f t="shared" si="15"/>
        <v>296.49864517685637</v>
      </c>
      <c r="I52" s="7">
        <f t="shared" si="16"/>
        <v>234.96166116005855</v>
      </c>
      <c r="J52" s="2">
        <f t="shared" si="17"/>
        <v>8634.5833333333339</v>
      </c>
      <c r="K52" s="18">
        <f t="shared" si="18"/>
        <v>9.5094530102790014</v>
      </c>
      <c r="M52" s="5">
        <f t="shared" si="19"/>
        <v>1.6705659436941807E-3</v>
      </c>
      <c r="N52" s="5">
        <f t="shared" si="19"/>
        <v>1.9373697574020469E-3</v>
      </c>
      <c r="O52" s="6">
        <f t="shared" si="19"/>
        <v>4.8442509288720749E-5</v>
      </c>
      <c r="Q52" s="11">
        <f t="shared" si="22"/>
        <v>4183272</v>
      </c>
      <c r="R52" s="11">
        <f t="shared" si="22"/>
        <v>474851</v>
      </c>
      <c r="S52" s="8">
        <f t="shared" si="22"/>
        <v>31735297.719999999</v>
      </c>
      <c r="U52" s="6">
        <f t="shared" si="13"/>
        <v>6.7446139423919735E-2</v>
      </c>
      <c r="V52" s="6">
        <f t="shared" si="13"/>
        <v>8.4431164342154863E-2</v>
      </c>
      <c r="W52" s="6">
        <f t="shared" si="13"/>
        <v>6.0048907383038143E-4</v>
      </c>
      <c r="Y52" s="8">
        <f t="shared" si="21"/>
        <v>851140676716.73169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104061</v>
      </c>
      <c r="D53" s="2">
        <v>10775</v>
      </c>
      <c r="E53" s="3">
        <v>2639407.5300000012</v>
      </c>
      <c r="G53" s="7">
        <f t="shared" si="14"/>
        <v>25.364041571770414</v>
      </c>
      <c r="H53" s="7">
        <f t="shared" si="15"/>
        <v>304.36849886124497</v>
      </c>
      <c r="I53" s="7">
        <f t="shared" si="16"/>
        <v>244.95661531322517</v>
      </c>
      <c r="J53" s="2">
        <f t="shared" si="17"/>
        <v>8671.75</v>
      </c>
      <c r="K53" s="18">
        <f t="shared" si="18"/>
        <v>9.6576334106728545</v>
      </c>
      <c r="M53" s="5">
        <f t="shared" si="19"/>
        <v>1.6777567211963532E-3</v>
      </c>
      <c r="N53" s="5">
        <f t="shared" si="19"/>
        <v>1.9158552804705447E-3</v>
      </c>
      <c r="O53" s="6">
        <f t="shared" si="19"/>
        <v>4.9942351167916988E-5</v>
      </c>
      <c r="Q53" s="11">
        <f t="shared" si="22"/>
        <v>4287333</v>
      </c>
      <c r="R53" s="11">
        <f t="shared" si="22"/>
        <v>485626</v>
      </c>
      <c r="S53" s="8">
        <f t="shared" si="22"/>
        <v>34374705.25</v>
      </c>
      <c r="U53" s="6">
        <f t="shared" si="13"/>
        <v>6.9123896145116076E-2</v>
      </c>
      <c r="V53" s="6">
        <f t="shared" si="13"/>
        <v>8.6347019622625407E-2</v>
      </c>
      <c r="W53" s="6">
        <f t="shared" si="13"/>
        <v>6.5043142499829842E-4</v>
      </c>
      <c r="Y53" s="8">
        <f t="shared" si="21"/>
        <v>853449722830.11682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106372</v>
      </c>
      <c r="D54" s="2">
        <v>10983</v>
      </c>
      <c r="E54" s="3">
        <v>2800650.5600000024</v>
      </c>
      <c r="G54" s="7">
        <f t="shared" si="14"/>
        <v>26.32883239950365</v>
      </c>
      <c r="H54" s="7">
        <f t="shared" si="15"/>
        <v>315.94598879404379</v>
      </c>
      <c r="I54" s="7">
        <f t="shared" si="16"/>
        <v>254.99868524082694</v>
      </c>
      <c r="J54" s="2">
        <f t="shared" si="17"/>
        <v>8864.3333333333339</v>
      </c>
      <c r="K54" s="18">
        <f t="shared" si="18"/>
        <v>9.6851497769279788</v>
      </c>
      <c r="M54" s="5">
        <f t="shared" si="19"/>
        <v>1.7150165570876551E-3</v>
      </c>
      <c r="N54" s="5">
        <f t="shared" si="19"/>
        <v>1.9528388441213914E-3</v>
      </c>
      <c r="O54" s="6">
        <f t="shared" si="19"/>
        <v>5.2993360129628571E-5</v>
      </c>
      <c r="Q54" s="11">
        <f t="shared" si="22"/>
        <v>4393705</v>
      </c>
      <c r="R54" s="11">
        <f t="shared" si="22"/>
        <v>496609</v>
      </c>
      <c r="S54" s="8">
        <f t="shared" si="22"/>
        <v>37175355.810000002</v>
      </c>
      <c r="U54" s="6">
        <f t="shared" si="13"/>
        <v>7.083891270220373E-2</v>
      </c>
      <c r="V54" s="6">
        <f t="shared" si="13"/>
        <v>8.8299858466746803E-2</v>
      </c>
      <c r="W54" s="6">
        <f t="shared" si="13"/>
        <v>7.0342478512792699E-4</v>
      </c>
      <c r="Y54" s="8">
        <f t="shared" si="21"/>
        <v>870368205122.90308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106432</v>
      </c>
      <c r="D55" s="2">
        <v>10887</v>
      </c>
      <c r="E55" s="3">
        <v>2885211.5</v>
      </c>
      <c r="G55" s="7">
        <f t="shared" si="14"/>
        <v>27.108496504810585</v>
      </c>
      <c r="H55" s="7">
        <f t="shared" si="15"/>
        <v>325.30195805772701</v>
      </c>
      <c r="I55" s="7">
        <f t="shared" si="16"/>
        <v>265.0143749425921</v>
      </c>
      <c r="J55" s="2">
        <f t="shared" si="17"/>
        <v>8869.3333333333339</v>
      </c>
      <c r="K55" s="18">
        <f t="shared" si="18"/>
        <v>9.776063194635805</v>
      </c>
      <c r="M55" s="5">
        <f t="shared" si="19"/>
        <v>1.715983926258351E-3</v>
      </c>
      <c r="N55" s="5">
        <f t="shared" si="19"/>
        <v>1.9357695070517699E-3</v>
      </c>
      <c r="O55" s="6">
        <f t="shared" si="19"/>
        <v>5.4593405637026603E-5</v>
      </c>
      <c r="Q55" s="11">
        <f t="shared" si="22"/>
        <v>4500137</v>
      </c>
      <c r="R55" s="11">
        <f t="shared" si="22"/>
        <v>507496</v>
      </c>
      <c r="S55" s="8">
        <f t="shared" si="22"/>
        <v>40060567.310000002</v>
      </c>
      <c r="U55" s="6">
        <f t="shared" si="13"/>
        <v>7.2554896628462082E-2</v>
      </c>
      <c r="V55" s="6">
        <f t="shared" si="13"/>
        <v>9.0235627973798568E-2</v>
      </c>
      <c r="W55" s="6">
        <f t="shared" si="13"/>
        <v>7.5801819076495359E-4</v>
      </c>
      <c r="Y55" s="8">
        <f t="shared" si="21"/>
        <v>869215403350.17859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108099</v>
      </c>
      <c r="D56" s="2">
        <v>11016</v>
      </c>
      <c r="E56" s="3">
        <v>3029142.3799999952</v>
      </c>
      <c r="G56" s="7">
        <f t="shared" si="14"/>
        <v>28.021927862422366</v>
      </c>
      <c r="H56" s="7">
        <f t="shared" si="15"/>
        <v>336.26313434906842</v>
      </c>
      <c r="I56" s="7">
        <f t="shared" si="16"/>
        <v>274.97661401597634</v>
      </c>
      <c r="J56" s="2">
        <f t="shared" si="17"/>
        <v>9008.25</v>
      </c>
      <c r="K56" s="18">
        <f t="shared" si="18"/>
        <v>9.8129084967320264</v>
      </c>
      <c r="M56" s="5">
        <f t="shared" si="19"/>
        <v>1.7428606663841841E-3</v>
      </c>
      <c r="N56" s="5">
        <f t="shared" si="19"/>
        <v>1.9587064287390739E-3</v>
      </c>
      <c r="O56" s="6">
        <f t="shared" si="19"/>
        <v>5.7316837494806854E-5</v>
      </c>
      <c r="Q56" s="11">
        <f t="shared" si="22"/>
        <v>4608236</v>
      </c>
      <c r="R56" s="11">
        <f t="shared" si="22"/>
        <v>518512</v>
      </c>
      <c r="S56" s="8">
        <f t="shared" si="22"/>
        <v>43089709.689999998</v>
      </c>
      <c r="U56" s="6">
        <f t="shared" si="13"/>
        <v>7.4297757294846278E-2</v>
      </c>
      <c r="V56" s="6">
        <f t="shared" si="13"/>
        <v>9.2194334402537645E-2</v>
      </c>
      <c r="W56" s="6">
        <f t="shared" si="13"/>
        <v>8.1533502825976046E-4</v>
      </c>
      <c r="Y56" s="8">
        <f t="shared" si="21"/>
        <v>880875648088.80591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108206</v>
      </c>
      <c r="D57" s="2">
        <v>10969</v>
      </c>
      <c r="E57" s="3">
        <v>3125696.1099999994</v>
      </c>
      <c r="G57" s="7">
        <f t="shared" si="14"/>
        <v>28.886532262536267</v>
      </c>
      <c r="H57" s="7">
        <f t="shared" si="15"/>
        <v>346.63838715043522</v>
      </c>
      <c r="I57" s="7">
        <f t="shared" si="16"/>
        <v>284.95725316801889</v>
      </c>
      <c r="J57" s="2">
        <f t="shared" si="17"/>
        <v>9017.1666666666661</v>
      </c>
      <c r="K57" s="18">
        <f t="shared" si="18"/>
        <v>9.864709636247607</v>
      </c>
      <c r="M57" s="5">
        <f t="shared" si="19"/>
        <v>1.744585808071925E-3</v>
      </c>
      <c r="N57" s="5">
        <f t="shared" si="19"/>
        <v>1.9503495657987382E-3</v>
      </c>
      <c r="O57" s="6">
        <f t="shared" si="19"/>
        <v>5.9143808220404671E-5</v>
      </c>
      <c r="Q57" s="11">
        <f t="shared" si="22"/>
        <v>4716442</v>
      </c>
      <c r="R57" s="11">
        <f t="shared" si="22"/>
        <v>529481</v>
      </c>
      <c r="S57" s="8">
        <f t="shared" si="22"/>
        <v>46215405.799999997</v>
      </c>
      <c r="U57" s="6">
        <f t="shared" si="13"/>
        <v>7.60423431029182E-2</v>
      </c>
      <c r="V57" s="6">
        <f t="shared" si="13"/>
        <v>9.4144683968336376E-2</v>
      </c>
      <c r="W57" s="6">
        <f t="shared" si="13"/>
        <v>8.7447883648016512E-4</v>
      </c>
      <c r="Y57" s="8">
        <f t="shared" si="21"/>
        <v>879898265645.42505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108253</v>
      </c>
      <c r="D58" s="2">
        <v>10950</v>
      </c>
      <c r="E58" s="3">
        <v>3230115.8900000006</v>
      </c>
      <c r="G58" s="7">
        <f t="shared" si="14"/>
        <v>29.838580824549904</v>
      </c>
      <c r="H58" s="7">
        <f t="shared" si="15"/>
        <v>358.06296989459884</v>
      </c>
      <c r="I58" s="7">
        <f t="shared" si="16"/>
        <v>294.98775251141558</v>
      </c>
      <c r="J58" s="2">
        <f t="shared" si="17"/>
        <v>9021.0833333333339</v>
      </c>
      <c r="K58" s="18">
        <f t="shared" si="18"/>
        <v>9.8861187214611874</v>
      </c>
      <c r="M58" s="5">
        <f t="shared" si="19"/>
        <v>1.7453435805889702E-3</v>
      </c>
      <c r="N58" s="5">
        <f t="shared" si="19"/>
        <v>1.9469712595037089E-3</v>
      </c>
      <c r="O58" s="6">
        <f t="shared" si="19"/>
        <v>6.1119618799999667E-5</v>
      </c>
      <c r="Q58" s="11">
        <f t="shared" ref="Q58:S73" si="23">+Q57+C58</f>
        <v>4824695</v>
      </c>
      <c r="R58" s="11">
        <f t="shared" si="23"/>
        <v>540431</v>
      </c>
      <c r="S58" s="8">
        <f t="shared" si="23"/>
        <v>49445521.689999998</v>
      </c>
      <c r="U58" s="6">
        <f t="shared" si="13"/>
        <v>7.7787686683507162E-2</v>
      </c>
      <c r="V58" s="6">
        <f t="shared" si="13"/>
        <v>9.6091655227840092E-2</v>
      </c>
      <c r="W58" s="6">
        <f t="shared" si="13"/>
        <v>9.3559845528016475E-4</v>
      </c>
      <c r="Y58" s="8">
        <f t="shared" si="21"/>
        <v>878245480668.30969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108188</v>
      </c>
      <c r="D59" s="2">
        <v>10979</v>
      </c>
      <c r="E59" s="3">
        <v>3348626.4900000021</v>
      </c>
      <c r="G59" s="7">
        <f t="shared" si="14"/>
        <v>30.951921562465358</v>
      </c>
      <c r="H59" s="7">
        <f t="shared" si="15"/>
        <v>371.4230587495843</v>
      </c>
      <c r="I59" s="7">
        <f t="shared" si="16"/>
        <v>305.00286820293309</v>
      </c>
      <c r="J59" s="2">
        <f t="shared" si="17"/>
        <v>9015.6666666666661</v>
      </c>
      <c r="K59" s="18">
        <f t="shared" si="18"/>
        <v>9.8540850715001369</v>
      </c>
      <c r="M59" s="5">
        <f t="shared" si="19"/>
        <v>1.7442955973207162E-3</v>
      </c>
      <c r="N59" s="5">
        <f t="shared" si="19"/>
        <v>1.9521276217434906E-3</v>
      </c>
      <c r="O59" s="6">
        <f t="shared" si="19"/>
        <v>6.3362053109611795E-5</v>
      </c>
      <c r="Q59" s="11">
        <f t="shared" si="23"/>
        <v>4932883</v>
      </c>
      <c r="R59" s="11">
        <f t="shared" si="23"/>
        <v>551410</v>
      </c>
      <c r="S59" s="8">
        <f t="shared" si="23"/>
        <v>52794148.18</v>
      </c>
      <c r="U59" s="6">
        <f t="shared" si="13"/>
        <v>7.953198228082789E-2</v>
      </c>
      <c r="V59" s="6">
        <f t="shared" si="13"/>
        <v>9.804378284958358E-2</v>
      </c>
      <c r="W59" s="6">
        <f t="shared" si="13"/>
        <v>9.9896050838977658E-4</v>
      </c>
      <c r="Y59" s="8">
        <f t="shared" si="21"/>
        <v>875342824786.34302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108306</v>
      </c>
      <c r="D60" s="2">
        <v>10940</v>
      </c>
      <c r="E60" s="3">
        <v>3446523.450000003</v>
      </c>
      <c r="G60" s="7">
        <f t="shared" si="14"/>
        <v>31.822091573874051</v>
      </c>
      <c r="H60" s="7">
        <f t="shared" si="15"/>
        <v>381.86509888648862</v>
      </c>
      <c r="I60" s="7">
        <f t="shared" si="16"/>
        <v>315.0387065813531</v>
      </c>
      <c r="J60" s="2">
        <f t="shared" si="17"/>
        <v>9025.5</v>
      </c>
      <c r="K60" s="18">
        <f t="shared" si="18"/>
        <v>9.9</v>
      </c>
      <c r="M60" s="5">
        <f t="shared" si="19"/>
        <v>1.7461980900230847E-3</v>
      </c>
      <c r="N60" s="5">
        <f t="shared" si="19"/>
        <v>1.9451932035589568E-3</v>
      </c>
      <c r="O60" s="6">
        <f t="shared" si="19"/>
        <v>6.5214440169594E-5</v>
      </c>
      <c r="Q60" s="11">
        <f t="shared" si="23"/>
        <v>5041189</v>
      </c>
      <c r="R60" s="11">
        <f t="shared" si="23"/>
        <v>562350</v>
      </c>
      <c r="S60" s="8">
        <f t="shared" si="23"/>
        <v>56240671.630000003</v>
      </c>
      <c r="U60" s="6">
        <f t="shared" si="13"/>
        <v>8.1278180370850966E-2</v>
      </c>
      <c r="V60" s="6">
        <f t="shared" si="13"/>
        <v>9.9988976053142539E-2</v>
      </c>
      <c r="W60" s="6">
        <f t="shared" si="13"/>
        <v>1.0641749485593706E-3</v>
      </c>
      <c r="Y60" s="8">
        <f t="shared" si="21"/>
        <v>874441262574.36584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171175</v>
      </c>
      <c r="D61" s="2">
        <v>16278</v>
      </c>
      <c r="E61" s="3">
        <v>5290847.8399999961</v>
      </c>
      <c r="G61" s="7">
        <f t="shared" si="14"/>
        <v>30.908998627135951</v>
      </c>
      <c r="H61" s="7">
        <f t="shared" si="15"/>
        <v>370.90798352563138</v>
      </c>
      <c r="I61" s="7">
        <f t="shared" si="16"/>
        <v>325.03058360977985</v>
      </c>
      <c r="J61" s="2">
        <f t="shared" si="17"/>
        <v>14264.583333333334</v>
      </c>
      <c r="K61" s="18">
        <f t="shared" si="18"/>
        <v>10.515726747757709</v>
      </c>
      <c r="M61" s="5">
        <f t="shared" si="19"/>
        <v>2.7598236298977115E-3</v>
      </c>
      <c r="N61" s="5">
        <f t="shared" si="19"/>
        <v>2.8943194668677053E-3</v>
      </c>
      <c r="O61" s="6">
        <f t="shared" si="19"/>
        <v>1.001123842369635E-4</v>
      </c>
      <c r="Q61" s="11">
        <f t="shared" si="23"/>
        <v>5212364</v>
      </c>
      <c r="R61" s="11">
        <f t="shared" si="23"/>
        <v>578628</v>
      </c>
      <c r="S61" s="8">
        <f t="shared" si="23"/>
        <v>61531519.469999999</v>
      </c>
      <c r="U61" s="6">
        <f t="shared" si="13"/>
        <v>8.4038004000748678E-2</v>
      </c>
      <c r="V61" s="6">
        <f t="shared" si="13"/>
        <v>0.10288329552001024</v>
      </c>
      <c r="W61" s="6">
        <f t="shared" si="13"/>
        <v>1.1642873327963341E-3</v>
      </c>
      <c r="Y61" s="8">
        <f t="shared" si="21"/>
        <v>1385111781268.6047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112824</v>
      </c>
      <c r="D62" s="2">
        <v>11259</v>
      </c>
      <c r="E62" s="3">
        <v>3771185.1099999994</v>
      </c>
      <c r="G62" s="7">
        <f t="shared" si="14"/>
        <v>33.425380326880799</v>
      </c>
      <c r="H62" s="7">
        <f t="shared" si="15"/>
        <v>401.10456392256958</v>
      </c>
      <c r="I62" s="7">
        <f t="shared" si="16"/>
        <v>334.94849542588145</v>
      </c>
      <c r="J62" s="2">
        <f t="shared" si="17"/>
        <v>9402</v>
      </c>
      <c r="K62" s="18">
        <f t="shared" si="18"/>
        <v>10.020783373301359</v>
      </c>
      <c r="M62" s="5">
        <f t="shared" si="19"/>
        <v>1.8190409885764827E-3</v>
      </c>
      <c r="N62" s="5">
        <f t="shared" si="19"/>
        <v>2.0019131881965535E-3</v>
      </c>
      <c r="O62" s="6">
        <f t="shared" si="19"/>
        <v>7.1357624369147545E-5</v>
      </c>
      <c r="Q62" s="11">
        <f t="shared" si="23"/>
        <v>5325188</v>
      </c>
      <c r="R62" s="11">
        <f t="shared" si="23"/>
        <v>589887</v>
      </c>
      <c r="S62" s="8">
        <f t="shared" si="23"/>
        <v>65302704.579999998</v>
      </c>
      <c r="U62" s="6">
        <f t="shared" si="13"/>
        <v>8.5857044989325157E-2</v>
      </c>
      <c r="V62" s="6">
        <f t="shared" si="13"/>
        <v>0.10488520870820679</v>
      </c>
      <c r="W62" s="6">
        <f t="shared" si="13"/>
        <v>1.2356449571654816E-3</v>
      </c>
      <c r="Y62" s="8">
        <f t="shared" si="21"/>
        <v>907361175096.84814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112696</v>
      </c>
      <c r="D63" s="2">
        <v>11281</v>
      </c>
      <c r="E63" s="3">
        <v>3891870.3900000006</v>
      </c>
      <c r="G63" s="7">
        <f t="shared" si="14"/>
        <v>34.534237151274233</v>
      </c>
      <c r="H63" s="7">
        <f t="shared" si="15"/>
        <v>414.41084581529083</v>
      </c>
      <c r="I63" s="7">
        <f t="shared" si="16"/>
        <v>344.99338622462551</v>
      </c>
      <c r="J63" s="2">
        <f t="shared" si="17"/>
        <v>9391.3333333333339</v>
      </c>
      <c r="K63" s="18">
        <f t="shared" si="18"/>
        <v>9.9898945128977932</v>
      </c>
      <c r="M63" s="5">
        <f t="shared" si="19"/>
        <v>1.8169772676789981E-3</v>
      </c>
      <c r="N63" s="5">
        <f t="shared" si="19"/>
        <v>2.0058249112750084E-3</v>
      </c>
      <c r="O63" s="6">
        <f t="shared" si="19"/>
        <v>7.3641207546830777E-5</v>
      </c>
      <c r="Q63" s="11">
        <f t="shared" si="23"/>
        <v>5437884</v>
      </c>
      <c r="R63" s="11">
        <f t="shared" si="23"/>
        <v>601168</v>
      </c>
      <c r="S63" s="8">
        <f t="shared" si="23"/>
        <v>69194574.969999999</v>
      </c>
      <c r="U63" s="6">
        <f t="shared" si="13"/>
        <v>8.7674022257004158E-2</v>
      </c>
      <c r="V63" s="6">
        <f t="shared" si="13"/>
        <v>0.10689103361948181</v>
      </c>
      <c r="W63" s="6">
        <f t="shared" si="13"/>
        <v>1.3092861647123124E-3</v>
      </c>
      <c r="Y63" s="8">
        <f t="shared" si="21"/>
        <v>903878187261.3877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127836</v>
      </c>
      <c r="D64" s="2">
        <v>12526</v>
      </c>
      <c r="E64" s="3">
        <v>4441436.9399999976</v>
      </c>
      <c r="G64" s="7">
        <f t="shared" si="14"/>
        <v>34.7432408711161</v>
      </c>
      <c r="H64" s="7">
        <f t="shared" si="15"/>
        <v>416.9188904533932</v>
      </c>
      <c r="I64" s="7">
        <f t="shared" si="16"/>
        <v>354.57743413699484</v>
      </c>
      <c r="J64" s="2">
        <f t="shared" si="17"/>
        <v>10653</v>
      </c>
      <c r="K64" s="18">
        <f t="shared" si="18"/>
        <v>10.205652243333866</v>
      </c>
      <c r="M64" s="5">
        <f t="shared" si="19"/>
        <v>2.0610767550845849E-3</v>
      </c>
      <c r="N64" s="5">
        <f t="shared" si="19"/>
        <v>2.2271928763966629E-3</v>
      </c>
      <c r="O64" s="6">
        <f t="shared" si="19"/>
        <v>8.4039997926215824E-5</v>
      </c>
      <c r="Q64" s="11">
        <f t="shared" si="23"/>
        <v>5565720</v>
      </c>
      <c r="R64" s="11">
        <f t="shared" si="23"/>
        <v>613694</v>
      </c>
      <c r="S64" s="8">
        <f t="shared" si="23"/>
        <v>73636011.909999996</v>
      </c>
      <c r="U64" s="6">
        <f t="shared" si="13"/>
        <v>8.9735099012088745E-2</v>
      </c>
      <c r="V64" s="6">
        <f t="shared" si="13"/>
        <v>0.10911822649587846</v>
      </c>
      <c r="W64" s="6">
        <f t="shared" si="13"/>
        <v>1.3933261626385281E-3</v>
      </c>
      <c r="Y64" s="8">
        <f t="shared" si="21"/>
        <v>1024784375411.1129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118027</v>
      </c>
      <c r="D65" s="2">
        <v>11620</v>
      </c>
      <c r="E65" s="3">
        <v>4241166.6300000101</v>
      </c>
      <c r="G65" s="7">
        <f t="shared" si="14"/>
        <v>35.933867928524911</v>
      </c>
      <c r="H65" s="7">
        <f t="shared" si="15"/>
        <v>431.20641514229897</v>
      </c>
      <c r="I65" s="7">
        <f t="shared" si="16"/>
        <v>364.98852237521601</v>
      </c>
      <c r="J65" s="2">
        <f t="shared" si="17"/>
        <v>9835.5833333333339</v>
      </c>
      <c r="K65" s="18">
        <f t="shared" si="18"/>
        <v>10.157228915662651</v>
      </c>
      <c r="M65" s="5">
        <f t="shared" si="19"/>
        <v>1.9029280184953245E-3</v>
      </c>
      <c r="N65" s="5">
        <f t="shared" si="19"/>
        <v>2.0661010078021095E-3</v>
      </c>
      <c r="O65" s="6">
        <f t="shared" si="19"/>
        <v>8.0250522433385451E-5</v>
      </c>
      <c r="Q65" s="11">
        <f t="shared" si="23"/>
        <v>5683747</v>
      </c>
      <c r="R65" s="11">
        <f t="shared" si="23"/>
        <v>625314</v>
      </c>
      <c r="S65" s="8">
        <f t="shared" si="23"/>
        <v>77877178.540000007</v>
      </c>
      <c r="U65" s="6">
        <f t="shared" si="13"/>
        <v>9.1638027030584074E-2</v>
      </c>
      <c r="V65" s="6">
        <f t="shared" si="13"/>
        <v>0.11118432750368057</v>
      </c>
      <c r="W65" s="6">
        <f t="shared" si="13"/>
        <v>1.4735766850719136E-3</v>
      </c>
      <c r="Y65" s="8">
        <f t="shared" si="21"/>
        <v>943396966281.72961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114935</v>
      </c>
      <c r="D66" s="2">
        <v>11273</v>
      </c>
      <c r="E66" s="3">
        <v>4227526.5899999887</v>
      </c>
      <c r="G66" s="7">
        <f t="shared" si="14"/>
        <v>36.781890546830716</v>
      </c>
      <c r="H66" s="7">
        <f t="shared" si="15"/>
        <v>441.38268656196863</v>
      </c>
      <c r="I66" s="7">
        <f t="shared" si="16"/>
        <v>375.01344717466412</v>
      </c>
      <c r="J66" s="2">
        <f t="shared" si="17"/>
        <v>9577.9166666666661</v>
      </c>
      <c r="K66" s="18">
        <f t="shared" si="18"/>
        <v>10.195600106449037</v>
      </c>
      <c r="M66" s="5">
        <f t="shared" si="19"/>
        <v>1.853076260565465E-3</v>
      </c>
      <c r="N66" s="5">
        <f t="shared" si="19"/>
        <v>2.0044024665192067E-3</v>
      </c>
      <c r="O66" s="6">
        <f t="shared" si="19"/>
        <v>7.999242827403996E-5</v>
      </c>
      <c r="Q66" s="11">
        <f t="shared" si="23"/>
        <v>5798682</v>
      </c>
      <c r="R66" s="11">
        <f t="shared" si="23"/>
        <v>636587</v>
      </c>
      <c r="S66" s="8">
        <f t="shared" si="23"/>
        <v>82104705.129999995</v>
      </c>
      <c r="U66" s="6">
        <f t="shared" si="13"/>
        <v>9.3491103291149541E-2</v>
      </c>
      <c r="V66" s="6">
        <f t="shared" si="13"/>
        <v>0.11318872997019978</v>
      </c>
      <c r="W66" s="6">
        <f t="shared" si="13"/>
        <v>1.5535691133459536E-3</v>
      </c>
      <c r="Y66" s="8">
        <f t="shared" si="21"/>
        <v>916774278506.9613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119214</v>
      </c>
      <c r="D67" s="2">
        <v>11650</v>
      </c>
      <c r="E67" s="3">
        <v>4483731.2900000066</v>
      </c>
      <c r="G67" s="7">
        <f t="shared" si="14"/>
        <v>37.610778012649575</v>
      </c>
      <c r="H67" s="7">
        <f t="shared" si="15"/>
        <v>451.32933615179491</v>
      </c>
      <c r="I67" s="7">
        <f t="shared" si="16"/>
        <v>384.86963862661003</v>
      </c>
      <c r="J67" s="2">
        <f t="shared" si="17"/>
        <v>9934.5</v>
      </c>
      <c r="K67" s="18">
        <f t="shared" si="18"/>
        <v>10.232961373390557</v>
      </c>
      <c r="M67" s="5">
        <f t="shared" si="19"/>
        <v>1.9220658052555909E-3</v>
      </c>
      <c r="N67" s="5">
        <f t="shared" si="19"/>
        <v>2.0714351756363661E-3</v>
      </c>
      <c r="O67" s="6">
        <f t="shared" si="19"/>
        <v>8.4840283314550403E-5</v>
      </c>
      <c r="Q67" s="11">
        <f t="shared" si="23"/>
        <v>5917896</v>
      </c>
      <c r="R67" s="11">
        <f t="shared" si="23"/>
        <v>648237</v>
      </c>
      <c r="S67" s="8">
        <f t="shared" si="23"/>
        <v>86588436.420000002</v>
      </c>
      <c r="U67" s="6">
        <f t="shared" si="13"/>
        <v>9.5413169096405126E-2</v>
      </c>
      <c r="V67" s="6">
        <f t="shared" si="13"/>
        <v>0.11526016514583615</v>
      </c>
      <c r="W67" s="6">
        <f t="shared" si="13"/>
        <v>1.6384093966605041E-3</v>
      </c>
      <c r="Y67" s="8">
        <f t="shared" si="21"/>
        <v>948973008782.58008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115540</v>
      </c>
      <c r="D68" s="2">
        <v>11272</v>
      </c>
      <c r="E68" s="3">
        <v>4451820.2800000012</v>
      </c>
      <c r="G68" s="7">
        <f t="shared" si="14"/>
        <v>38.530554613121005</v>
      </c>
      <c r="H68" s="7">
        <f t="shared" si="15"/>
        <v>462.36665535745203</v>
      </c>
      <c r="I68" s="7">
        <f t="shared" si="16"/>
        <v>394.94502129169632</v>
      </c>
      <c r="J68" s="2">
        <f t="shared" si="17"/>
        <v>9628.3333333333339</v>
      </c>
      <c r="K68" s="18">
        <f t="shared" si="18"/>
        <v>10.250177430801987</v>
      </c>
      <c r="M68" s="5">
        <f t="shared" si="19"/>
        <v>1.8628305663699815E-3</v>
      </c>
      <c r="N68" s="5">
        <f t="shared" si="19"/>
        <v>2.0042246609247314E-3</v>
      </c>
      <c r="O68" s="6">
        <f t="shared" si="19"/>
        <v>8.4236469447450014E-5</v>
      </c>
      <c r="Q68" s="11">
        <f t="shared" si="23"/>
        <v>6033436</v>
      </c>
      <c r="R68" s="11">
        <f t="shared" si="23"/>
        <v>659509</v>
      </c>
      <c r="S68" s="8">
        <f t="shared" si="23"/>
        <v>91040256.700000003</v>
      </c>
      <c r="U68" s="6">
        <f t="shared" si="13"/>
        <v>9.7275999662775101E-2</v>
      </c>
      <c r="V68" s="6">
        <f t="shared" si="13"/>
        <v>0.11726438980676088</v>
      </c>
      <c r="W68" s="6">
        <f t="shared" si="13"/>
        <v>1.7226458661079541E-3</v>
      </c>
      <c r="Y68" s="8">
        <f t="shared" si="21"/>
        <v>917650933249.12854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116185</v>
      </c>
      <c r="D69" s="2">
        <v>11377</v>
      </c>
      <c r="E69" s="3">
        <v>4607472.5799999982</v>
      </c>
      <c r="G69" s="7">
        <f t="shared" si="14"/>
        <v>39.656346172053176</v>
      </c>
      <c r="H69" s="7">
        <f t="shared" si="15"/>
        <v>475.87615406463811</v>
      </c>
      <c r="I69" s="7">
        <f t="shared" si="16"/>
        <v>404.98132899709924</v>
      </c>
      <c r="J69" s="2">
        <f t="shared" si="17"/>
        <v>9682.0833333333339</v>
      </c>
      <c r="K69" s="18">
        <f t="shared" si="18"/>
        <v>10.212270370044827</v>
      </c>
      <c r="M69" s="5">
        <f t="shared" si="19"/>
        <v>1.8732297849549621E-3</v>
      </c>
      <c r="N69" s="5">
        <f t="shared" si="19"/>
        <v>2.0228942483446299E-3</v>
      </c>
      <c r="O69" s="6">
        <f t="shared" si="19"/>
        <v>8.7181691713559794E-5</v>
      </c>
      <c r="Q69" s="11">
        <f t="shared" si="23"/>
        <v>6149621</v>
      </c>
      <c r="R69" s="11">
        <f t="shared" si="23"/>
        <v>670886</v>
      </c>
      <c r="S69" s="8">
        <f t="shared" si="23"/>
        <v>95647729.280000001</v>
      </c>
      <c r="U69" s="6">
        <f t="shared" si="13"/>
        <v>9.9149229447730067E-2</v>
      </c>
      <c r="V69" s="6">
        <f t="shared" si="13"/>
        <v>0.11928728405510551</v>
      </c>
      <c r="W69" s="6">
        <f t="shared" si="13"/>
        <v>1.8098275578215138E-3</v>
      </c>
      <c r="Y69" s="8">
        <f t="shared" si="21"/>
        <v>920221585902.12134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117818</v>
      </c>
      <c r="D70" s="2">
        <v>11459</v>
      </c>
      <c r="E70" s="3">
        <v>4755122.9099999964</v>
      </c>
      <c r="G70" s="7">
        <f t="shared" si="14"/>
        <v>40.359901797687932</v>
      </c>
      <c r="H70" s="7">
        <f t="shared" si="15"/>
        <v>484.31882157225516</v>
      </c>
      <c r="I70" s="7">
        <f t="shared" si="16"/>
        <v>414.96840125665386</v>
      </c>
      <c r="J70" s="2">
        <f t="shared" si="17"/>
        <v>9818.1666666666661</v>
      </c>
      <c r="K70" s="18">
        <f t="shared" si="18"/>
        <v>10.281699973819705</v>
      </c>
      <c r="M70" s="5">
        <f t="shared" si="19"/>
        <v>1.8995583492174008E-3</v>
      </c>
      <c r="N70" s="5">
        <f t="shared" si="19"/>
        <v>2.0374743070915983E-3</v>
      </c>
      <c r="O70" s="6">
        <f t="shared" si="19"/>
        <v>8.9975502274113406E-5</v>
      </c>
      <c r="Q70" s="11">
        <f t="shared" si="23"/>
        <v>6267439</v>
      </c>
      <c r="R70" s="11">
        <f t="shared" si="23"/>
        <v>682345</v>
      </c>
      <c r="S70" s="8">
        <f t="shared" si="23"/>
        <v>100402852.19</v>
      </c>
      <c r="U70" s="6">
        <f t="shared" si="13"/>
        <v>0.10104878779694747</v>
      </c>
      <c r="V70" s="6">
        <f t="shared" si="13"/>
        <v>0.12132475836219711</v>
      </c>
      <c r="W70" s="6">
        <f t="shared" si="13"/>
        <v>1.8998030600956273E-3</v>
      </c>
      <c r="Y70" s="8">
        <f t="shared" si="21"/>
        <v>931539931908.07642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Bottom 50%</v>
      </c>
      <c r="C71" s="2">
        <v>212471</v>
      </c>
      <c r="D71" s="2">
        <v>20153</v>
      </c>
      <c r="E71" s="3">
        <v>8592963.7300000042</v>
      </c>
      <c r="G71" s="7">
        <f t="shared" si="14"/>
        <v>40.442995655877766</v>
      </c>
      <c r="H71" s="7">
        <f t="shared" si="15"/>
        <v>485.31594787053319</v>
      </c>
      <c r="I71" s="7">
        <f t="shared" si="16"/>
        <v>426.38633106733511</v>
      </c>
      <c r="J71" s="2">
        <f t="shared" si="17"/>
        <v>17705.916666666668</v>
      </c>
      <c r="K71" s="18">
        <f t="shared" si="18"/>
        <v>10.542896839180271</v>
      </c>
      <c r="M71" s="5">
        <f t="shared" si="19"/>
        <v>3.4256315844486442E-3</v>
      </c>
      <c r="N71" s="5">
        <f t="shared" si="19"/>
        <v>3.5833161454592007E-3</v>
      </c>
      <c r="O71" s="6">
        <f t="shared" si="19"/>
        <v>1.6259437290338936E-4</v>
      </c>
      <c r="Q71" s="11">
        <f t="shared" si="23"/>
        <v>6479910</v>
      </c>
      <c r="R71" s="11">
        <f t="shared" si="23"/>
        <v>702498</v>
      </c>
      <c r="S71" s="8">
        <f t="shared" si="23"/>
        <v>108995815.92</v>
      </c>
      <c r="U71" s="6">
        <f t="shared" si="13"/>
        <v>0.10447441938139611</v>
      </c>
      <c r="V71" s="6">
        <f t="shared" si="13"/>
        <v>0.12490807450765631</v>
      </c>
      <c r="W71" s="6">
        <f t="shared" si="13"/>
        <v>2.0623974329990165E-3</v>
      </c>
      <c r="Y71" s="8">
        <f t="shared" si="21"/>
        <v>1679579525114.1116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Bottom 50%</v>
      </c>
      <c r="C72" s="2">
        <v>178404</v>
      </c>
      <c r="D72" s="2">
        <v>17142</v>
      </c>
      <c r="E72" s="3">
        <v>7585235.5900000036</v>
      </c>
      <c r="G72" s="7">
        <f t="shared" si="14"/>
        <v>42.517183415170081</v>
      </c>
      <c r="H72" s="7">
        <f t="shared" si="15"/>
        <v>510.20620098204097</v>
      </c>
      <c r="I72" s="7">
        <f t="shared" si="16"/>
        <v>442.49420079337324</v>
      </c>
      <c r="J72" s="2">
        <f t="shared" si="17"/>
        <v>14867</v>
      </c>
      <c r="K72" s="18">
        <f t="shared" si="18"/>
        <v>10.407420371018551</v>
      </c>
      <c r="M72" s="5">
        <f t="shared" si="19"/>
        <v>2.8763754921470501E-3</v>
      </c>
      <c r="N72" s="5">
        <f t="shared" si="19"/>
        <v>3.0479435004942997E-3</v>
      </c>
      <c r="O72" s="6">
        <f t="shared" si="19"/>
        <v>1.4352633885497858E-4</v>
      </c>
      <c r="Q72" s="11">
        <f t="shared" si="23"/>
        <v>6658314</v>
      </c>
      <c r="R72" s="11">
        <f t="shared" si="23"/>
        <v>719640</v>
      </c>
      <c r="S72" s="8">
        <f t="shared" si="23"/>
        <v>116581051.51000001</v>
      </c>
      <c r="U72" s="6">
        <f t="shared" si="13"/>
        <v>0.10735079487354317</v>
      </c>
      <c r="V72" s="6">
        <f t="shared" si="13"/>
        <v>0.1279560180081506</v>
      </c>
      <c r="W72" s="6">
        <f t="shared" si="13"/>
        <v>2.205923771853995E-3</v>
      </c>
      <c r="Y72" s="8">
        <f t="shared" si="21"/>
        <v>1403081550081.0474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Bottom 50%</v>
      </c>
      <c r="C73" s="2">
        <v>182414</v>
      </c>
      <c r="D73" s="2">
        <v>17464</v>
      </c>
      <c r="E73" s="3">
        <v>7987993.8699999899</v>
      </c>
      <c r="G73" s="7">
        <f t="shared" si="14"/>
        <v>43.790464931419685</v>
      </c>
      <c r="H73" s="7">
        <f t="shared" si="15"/>
        <v>525.48557917703624</v>
      </c>
      <c r="I73" s="7">
        <f t="shared" si="16"/>
        <v>457.3977250343558</v>
      </c>
      <c r="J73" s="2">
        <f t="shared" si="17"/>
        <v>15201.166666666666</v>
      </c>
      <c r="K73" s="18">
        <f t="shared" si="18"/>
        <v>10.445144296839212</v>
      </c>
      <c r="M73" s="5">
        <f t="shared" si="19"/>
        <v>2.9410279983885564E-3</v>
      </c>
      <c r="N73" s="5">
        <f t="shared" si="19"/>
        <v>3.1051969019153217E-3</v>
      </c>
      <c r="O73" s="6">
        <f t="shared" si="19"/>
        <v>1.5114725196783369E-4</v>
      </c>
      <c r="Q73" s="11">
        <f t="shared" si="23"/>
        <v>6840728</v>
      </c>
      <c r="R73" s="11">
        <f t="shared" si="23"/>
        <v>737104</v>
      </c>
      <c r="S73" s="8">
        <f t="shared" si="23"/>
        <v>124569045.38</v>
      </c>
      <c r="U73" s="6">
        <f t="shared" si="13"/>
        <v>0.11029182287193172</v>
      </c>
      <c r="V73" s="6">
        <f t="shared" si="13"/>
        <v>0.13106121491006592</v>
      </c>
      <c r="W73" s="6">
        <f t="shared" si="13"/>
        <v>2.3570710238218287E-3</v>
      </c>
      <c r="Y73" s="8">
        <f t="shared" si="21"/>
        <v>1430109505957.1379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Bottom 50%</v>
      </c>
      <c r="C74" s="2">
        <v>180035</v>
      </c>
      <c r="D74" s="2">
        <v>17189</v>
      </c>
      <c r="E74" s="3">
        <v>8121788.3200000077</v>
      </c>
      <c r="G74" s="7">
        <f t="shared" si="14"/>
        <v>45.112274391090665</v>
      </c>
      <c r="H74" s="7">
        <f t="shared" si="15"/>
        <v>541.34729269308798</v>
      </c>
      <c r="I74" s="7">
        <f t="shared" si="16"/>
        <v>472.49917505381393</v>
      </c>
      <c r="J74" s="2">
        <f t="shared" si="17"/>
        <v>15002.916666666666</v>
      </c>
      <c r="K74" s="18">
        <f t="shared" si="18"/>
        <v>10.473849554947932</v>
      </c>
      <c r="M74" s="5">
        <f t="shared" si="19"/>
        <v>2.9026718107704659E-3</v>
      </c>
      <c r="N74" s="5">
        <f t="shared" si="19"/>
        <v>3.0563003634346349E-3</v>
      </c>
      <c r="O74" s="6">
        <f t="shared" si="19"/>
        <v>1.536788842869319E-4</v>
      </c>
      <c r="Q74" s="11">
        <f t="shared" ref="Q74:S89" si="24">+Q73+C74</f>
        <v>7020763</v>
      </c>
      <c r="R74" s="11">
        <f t="shared" si="24"/>
        <v>754293</v>
      </c>
      <c r="S74" s="8">
        <f t="shared" si="24"/>
        <v>132690833.7</v>
      </c>
      <c r="U74" s="6">
        <f t="shared" si="13"/>
        <v>0.11319449468270219</v>
      </c>
      <c r="V74" s="6">
        <f t="shared" si="13"/>
        <v>0.13411751527350058</v>
      </c>
      <c r="W74" s="6">
        <f t="shared" si="13"/>
        <v>2.5107499081087606E-3</v>
      </c>
      <c r="Y74" s="8">
        <f t="shared" si="21"/>
        <v>1406845748012.1982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Bottom 50%</v>
      </c>
      <c r="C75" s="2">
        <v>239891</v>
      </c>
      <c r="D75" s="2">
        <v>22856</v>
      </c>
      <c r="E75" s="3">
        <v>11198844.38000001</v>
      </c>
      <c r="G75" s="7">
        <f t="shared" si="14"/>
        <v>46.68305347011772</v>
      </c>
      <c r="H75" s="7">
        <f t="shared" si="15"/>
        <v>560.19664164141261</v>
      </c>
      <c r="I75" s="7">
        <f t="shared" si="16"/>
        <v>489.97394032201652</v>
      </c>
      <c r="J75" s="2">
        <f t="shared" si="17"/>
        <v>19990.916666666668</v>
      </c>
      <c r="K75" s="18">
        <f t="shared" si="18"/>
        <v>10.49575603780189</v>
      </c>
      <c r="M75" s="5">
        <f t="shared" si="19"/>
        <v>3.8677192954566491E-3</v>
      </c>
      <c r="N75" s="5">
        <f t="shared" si="19"/>
        <v>4.0639246673257329E-3</v>
      </c>
      <c r="O75" s="6">
        <f t="shared" si="19"/>
        <v>2.1190233502926085E-4</v>
      </c>
      <c r="Q75" s="11">
        <f t="shared" si="24"/>
        <v>7260654</v>
      </c>
      <c r="R75" s="11">
        <f t="shared" si="24"/>
        <v>777149</v>
      </c>
      <c r="S75" s="8">
        <f t="shared" si="24"/>
        <v>143889678.08000001</v>
      </c>
      <c r="U75" s="6">
        <f t="shared" si="13"/>
        <v>0.11706221397815883</v>
      </c>
      <c r="V75" s="6">
        <f t="shared" si="13"/>
        <v>0.13818143994082629</v>
      </c>
      <c r="W75" s="6">
        <f t="shared" si="13"/>
        <v>2.7226522431380218E-3</v>
      </c>
      <c r="Y75" s="8">
        <f t="shared" si="21"/>
        <v>1867287166981.7393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Bottom 50%</v>
      </c>
      <c r="C76" s="2">
        <v>236222</v>
      </c>
      <c r="D76" s="2">
        <v>22452</v>
      </c>
      <c r="E76" s="3">
        <v>11449072.299999982</v>
      </c>
      <c r="G76" s="7">
        <f t="shared" si="14"/>
        <v>48.467425980645253</v>
      </c>
      <c r="H76" s="7">
        <f t="shared" si="15"/>
        <v>581.609111767743</v>
      </c>
      <c r="I76" s="7">
        <f t="shared" si="16"/>
        <v>509.93552022091495</v>
      </c>
      <c r="J76" s="2">
        <f t="shared" si="17"/>
        <v>19685.166666666668</v>
      </c>
      <c r="K76" s="18">
        <f t="shared" si="18"/>
        <v>10.52120078389453</v>
      </c>
      <c r="M76" s="5">
        <f t="shared" si="19"/>
        <v>3.8085646706685979E-3</v>
      </c>
      <c r="N76" s="5">
        <f t="shared" si="19"/>
        <v>3.992091207157742E-3</v>
      </c>
      <c r="O76" s="6">
        <f t="shared" si="19"/>
        <v>2.1663709861185018E-4</v>
      </c>
      <c r="Q76" s="11">
        <f t="shared" si="24"/>
        <v>7496876</v>
      </c>
      <c r="R76" s="11">
        <f t="shared" si="24"/>
        <v>799601</v>
      </c>
      <c r="S76" s="8">
        <f t="shared" si="24"/>
        <v>155338750.38</v>
      </c>
      <c r="U76" s="6">
        <f t="shared" si="13"/>
        <v>0.12087077864882743</v>
      </c>
      <c r="V76" s="6">
        <f t="shared" si="13"/>
        <v>0.14217353114798403</v>
      </c>
      <c r="W76" s="6">
        <f t="shared" si="13"/>
        <v>2.9392893417498718E-3</v>
      </c>
      <c r="Y76" s="8">
        <f t="shared" si="21"/>
        <v>1830589556312.1599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Bottom 50%</v>
      </c>
      <c r="C77" s="2">
        <v>244712</v>
      </c>
      <c r="D77" s="2">
        <v>23102</v>
      </c>
      <c r="E77" s="3">
        <v>12243697.610000014</v>
      </c>
      <c r="G77" s="7">
        <f t="shared" si="14"/>
        <v>50.033090367452409</v>
      </c>
      <c r="H77" s="7">
        <f t="shared" si="15"/>
        <v>600.39708440942889</v>
      </c>
      <c r="I77" s="7">
        <f t="shared" si="16"/>
        <v>529.98431347935309</v>
      </c>
      <c r="J77" s="2">
        <f t="shared" si="17"/>
        <v>20392.666666666668</v>
      </c>
      <c r="K77" s="18">
        <f t="shared" si="18"/>
        <v>10.592675958791446</v>
      </c>
      <c r="M77" s="5">
        <f t="shared" si="19"/>
        <v>3.9454474083220606E-3</v>
      </c>
      <c r="N77" s="5">
        <f t="shared" si="19"/>
        <v>4.107664843566638E-3</v>
      </c>
      <c r="O77" s="6">
        <f t="shared" si="19"/>
        <v>2.3167284274300997E-4</v>
      </c>
      <c r="Q77" s="11">
        <f t="shared" si="24"/>
        <v>7741588</v>
      </c>
      <c r="R77" s="11">
        <f t="shared" si="24"/>
        <v>822703</v>
      </c>
      <c r="S77" s="8">
        <f t="shared" si="24"/>
        <v>167582447.99000001</v>
      </c>
      <c r="U77" s="6">
        <f t="shared" si="13"/>
        <v>0.1248162260571495</v>
      </c>
      <c r="V77" s="6">
        <f t="shared" si="13"/>
        <v>0.14628119599155068</v>
      </c>
      <c r="W77" s="6">
        <f t="shared" si="13"/>
        <v>3.1709621844928817E-3</v>
      </c>
      <c r="Y77" s="8">
        <f t="shared" si="21"/>
        <v>1889000136532.2178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Bottom 50%</v>
      </c>
      <c r="C78" s="2">
        <v>239881</v>
      </c>
      <c r="D78" s="2">
        <v>22621</v>
      </c>
      <c r="E78" s="3">
        <v>12442707.590000004</v>
      </c>
      <c r="G78" s="7">
        <f t="shared" si="14"/>
        <v>51.870333998941156</v>
      </c>
      <c r="H78" s="7">
        <f t="shared" si="15"/>
        <v>622.44400798729384</v>
      </c>
      <c r="I78" s="7">
        <f t="shared" si="16"/>
        <v>550.05117324609887</v>
      </c>
      <c r="J78" s="2">
        <f t="shared" si="17"/>
        <v>19990.083333333332</v>
      </c>
      <c r="K78" s="18">
        <f t="shared" si="18"/>
        <v>10.60434994032094</v>
      </c>
      <c r="M78" s="5">
        <f t="shared" si="19"/>
        <v>3.8675580672615333E-3</v>
      </c>
      <c r="N78" s="5">
        <f t="shared" si="19"/>
        <v>4.0221403526240554E-3</v>
      </c>
      <c r="O78" s="6">
        <f t="shared" si="19"/>
        <v>2.3543847051898272E-4</v>
      </c>
      <c r="Q78" s="11">
        <f t="shared" si="24"/>
        <v>7981469</v>
      </c>
      <c r="R78" s="11">
        <f t="shared" si="24"/>
        <v>845324</v>
      </c>
      <c r="S78" s="8">
        <f t="shared" si="24"/>
        <v>180025155.58000001</v>
      </c>
      <c r="U78" s="6">
        <f t="shared" si="13"/>
        <v>0.12868378412441103</v>
      </c>
      <c r="V78" s="6">
        <f t="shared" si="13"/>
        <v>0.15030333634417473</v>
      </c>
      <c r="W78" s="6">
        <f t="shared" si="13"/>
        <v>3.4064006550118646E-3</v>
      </c>
      <c r="Y78" s="8">
        <f t="shared" si="21"/>
        <v>1843234585537.7786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Bottom 50%</v>
      </c>
      <c r="C79" s="2">
        <v>242817</v>
      </c>
      <c r="D79" s="2">
        <v>22737</v>
      </c>
      <c r="E79" s="3">
        <v>12959629.869999975</v>
      </c>
      <c r="G79" s="7">
        <f t="shared" si="14"/>
        <v>53.372003895937993</v>
      </c>
      <c r="H79" s="7">
        <f t="shared" si="15"/>
        <v>640.46404675125586</v>
      </c>
      <c r="I79" s="7">
        <f t="shared" si="16"/>
        <v>569.97976294145997</v>
      </c>
      <c r="J79" s="2">
        <f t="shared" si="17"/>
        <v>20234.75</v>
      </c>
      <c r="K79" s="18">
        <f t="shared" si="18"/>
        <v>10.679377226547038</v>
      </c>
      <c r="M79" s="5">
        <f t="shared" si="19"/>
        <v>3.9148946653475838E-3</v>
      </c>
      <c r="N79" s="5">
        <f t="shared" si="19"/>
        <v>4.0427658015831812E-3</v>
      </c>
      <c r="O79" s="6">
        <f t="shared" si="19"/>
        <v>2.4521957242948567E-4</v>
      </c>
      <c r="Q79" s="11">
        <f t="shared" si="24"/>
        <v>8224286</v>
      </c>
      <c r="R79" s="11">
        <f t="shared" si="24"/>
        <v>868061</v>
      </c>
      <c r="S79" s="8">
        <f t="shared" si="24"/>
        <v>192984785.44999999</v>
      </c>
      <c r="U79" s="6">
        <f t="shared" si="13"/>
        <v>0.13259867878975862</v>
      </c>
      <c r="V79" s="6">
        <f t="shared" si="13"/>
        <v>0.15434610214575792</v>
      </c>
      <c r="W79" s="6">
        <f t="shared" si="13"/>
        <v>3.65162022744135E-3</v>
      </c>
      <c r="Y79" s="8">
        <f t="shared" si="21"/>
        <v>1858798528551.4663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Bottom 50%</v>
      </c>
      <c r="C80" s="2">
        <v>244251</v>
      </c>
      <c r="D80" s="2">
        <v>22898</v>
      </c>
      <c r="E80" s="3">
        <v>13509253.590000004</v>
      </c>
      <c r="G80" s="7">
        <f t="shared" si="14"/>
        <v>55.308897773192342</v>
      </c>
      <c r="H80" s="7">
        <f t="shared" si="15"/>
        <v>663.70677327830811</v>
      </c>
      <c r="I80" s="7">
        <f t="shared" si="16"/>
        <v>589.97526377849613</v>
      </c>
      <c r="J80" s="2">
        <f t="shared" si="17"/>
        <v>20354.25</v>
      </c>
      <c r="K80" s="18">
        <f t="shared" si="18"/>
        <v>10.666914140973011</v>
      </c>
      <c r="M80" s="5">
        <f t="shared" si="19"/>
        <v>3.9380147885272141E-3</v>
      </c>
      <c r="N80" s="5">
        <f t="shared" si="19"/>
        <v>4.0713925022936919E-3</v>
      </c>
      <c r="O80" s="6">
        <f t="shared" si="19"/>
        <v>2.5561944456838884E-4</v>
      </c>
      <c r="Q80" s="11">
        <f t="shared" si="24"/>
        <v>8468537</v>
      </c>
      <c r="R80" s="11">
        <f t="shared" si="24"/>
        <v>890959</v>
      </c>
      <c r="S80" s="8">
        <f t="shared" si="24"/>
        <v>206494039.03999999</v>
      </c>
      <c r="U80" s="6">
        <f t="shared" si="13"/>
        <v>0.13653669357828582</v>
      </c>
      <c r="V80" s="6">
        <f t="shared" si="13"/>
        <v>0.1584174946480516</v>
      </c>
      <c r="W80" s="6">
        <f t="shared" si="13"/>
        <v>3.9072396720097394E-3</v>
      </c>
      <c r="Y80" s="8">
        <f t="shared" si="21"/>
        <v>1860718414975.2422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Bottom 50%</v>
      </c>
      <c r="C81" s="2">
        <v>241561</v>
      </c>
      <c r="D81" s="2">
        <v>22506</v>
      </c>
      <c r="E81" s="3">
        <v>13728684.280000001</v>
      </c>
      <c r="G81" s="7">
        <f t="shared" si="14"/>
        <v>56.833198570961379</v>
      </c>
      <c r="H81" s="7">
        <f t="shared" si="15"/>
        <v>681.99838285153658</v>
      </c>
      <c r="I81" s="7">
        <f t="shared" si="16"/>
        <v>610.0010788234249</v>
      </c>
      <c r="J81" s="2">
        <f t="shared" si="17"/>
        <v>20130.083333333332</v>
      </c>
      <c r="K81" s="18">
        <f t="shared" si="18"/>
        <v>10.733182262507775</v>
      </c>
      <c r="M81" s="5">
        <f t="shared" si="19"/>
        <v>3.8946444040410168E-3</v>
      </c>
      <c r="N81" s="5">
        <f t="shared" si="19"/>
        <v>4.0016927092594041E-3</v>
      </c>
      <c r="O81" s="6">
        <f t="shared" si="19"/>
        <v>2.5977146901040376E-4</v>
      </c>
      <c r="Q81" s="11">
        <f t="shared" si="24"/>
        <v>8710098</v>
      </c>
      <c r="R81" s="11">
        <f t="shared" si="24"/>
        <v>913465</v>
      </c>
      <c r="S81" s="8">
        <f t="shared" si="24"/>
        <v>220222723.31999999</v>
      </c>
      <c r="U81" s="6">
        <f t="shared" si="13"/>
        <v>0.14043133798232685</v>
      </c>
      <c r="V81" s="6">
        <f t="shared" si="13"/>
        <v>0.16241918735731101</v>
      </c>
      <c r="W81" s="6">
        <f t="shared" si="13"/>
        <v>4.1670111410201426E-3</v>
      </c>
      <c r="Y81" s="8">
        <f t="shared" si="21"/>
        <v>1833191476679.1472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Bottom 50%</v>
      </c>
      <c r="C82" s="2">
        <v>240816</v>
      </c>
      <c r="D82" s="2">
        <v>22443</v>
      </c>
      <c r="E82" s="3">
        <v>14137430.150000006</v>
      </c>
      <c r="G82" s="7">
        <f t="shared" si="14"/>
        <v>58.706357343365916</v>
      </c>
      <c r="H82" s="7">
        <f t="shared" si="15"/>
        <v>704.47628812039102</v>
      </c>
      <c r="I82" s="7">
        <f t="shared" si="16"/>
        <v>629.92604152742535</v>
      </c>
      <c r="J82" s="2">
        <f t="shared" si="17"/>
        <v>20068</v>
      </c>
      <c r="K82" s="18">
        <f t="shared" si="18"/>
        <v>10.730116294613019</v>
      </c>
      <c r="M82" s="5">
        <f t="shared" si="19"/>
        <v>3.8826329035048768E-3</v>
      </c>
      <c r="N82" s="5">
        <f t="shared" si="19"/>
        <v>3.990490956807465E-3</v>
      </c>
      <c r="O82" s="6">
        <f t="shared" si="19"/>
        <v>2.6750567812587747E-4</v>
      </c>
      <c r="Q82" s="11">
        <f t="shared" si="24"/>
        <v>8950914</v>
      </c>
      <c r="R82" s="11">
        <f t="shared" si="24"/>
        <v>935908</v>
      </c>
      <c r="S82" s="8">
        <f t="shared" si="24"/>
        <v>234360153.47</v>
      </c>
      <c r="U82" s="6">
        <f t="shared" si="13"/>
        <v>0.14431397088583173</v>
      </c>
      <c r="V82" s="6">
        <f t="shared" si="13"/>
        <v>0.16640967831411849</v>
      </c>
      <c r="W82" s="6">
        <f t="shared" si="13"/>
        <v>4.4345168191460204E-3</v>
      </c>
      <c r="Y82" s="8">
        <f t="shared" si="21"/>
        <v>1818938493614.1731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Bottom 50%</v>
      </c>
      <c r="C83" s="2">
        <v>237381</v>
      </c>
      <c r="D83" s="2">
        <v>22041</v>
      </c>
      <c r="E83" s="3">
        <v>14325378.560000002</v>
      </c>
      <c r="G83" s="7">
        <f t="shared" si="14"/>
        <v>60.347620744709992</v>
      </c>
      <c r="H83" s="7">
        <f t="shared" si="15"/>
        <v>724.17144893651994</v>
      </c>
      <c r="I83" s="7">
        <f t="shared" si="16"/>
        <v>649.94231477700657</v>
      </c>
      <c r="J83" s="2">
        <f t="shared" si="17"/>
        <v>19781.75</v>
      </c>
      <c r="K83" s="18">
        <f t="shared" si="18"/>
        <v>10.769974139104397</v>
      </c>
      <c r="M83" s="5">
        <f t="shared" si="19"/>
        <v>3.8272510184825391E-3</v>
      </c>
      <c r="N83" s="5">
        <f t="shared" si="19"/>
        <v>3.9190131078284248E-3</v>
      </c>
      <c r="O83" s="6">
        <f t="shared" si="19"/>
        <v>2.7106200104569253E-4</v>
      </c>
      <c r="Q83" s="11">
        <f t="shared" si="24"/>
        <v>9188295</v>
      </c>
      <c r="R83" s="11">
        <f t="shared" si="24"/>
        <v>957949</v>
      </c>
      <c r="S83" s="8">
        <f t="shared" si="24"/>
        <v>248685532.03</v>
      </c>
      <c r="U83" s="6">
        <f t="shared" si="13"/>
        <v>0.14814122190431425</v>
      </c>
      <c r="V83" s="6">
        <f t="shared" si="13"/>
        <v>0.1703286914219469</v>
      </c>
      <c r="W83" s="6">
        <f t="shared" si="13"/>
        <v>4.7055788201917125E-3</v>
      </c>
      <c r="Y83" s="8">
        <f t="shared" si="21"/>
        <v>1785582407692.5352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Bottom 50%</v>
      </c>
      <c r="C84" s="2">
        <v>241555</v>
      </c>
      <c r="D84" s="2">
        <v>22470</v>
      </c>
      <c r="E84" s="3">
        <v>15054480.039999992</v>
      </c>
      <c r="G84" s="7">
        <f t="shared" si="14"/>
        <v>62.323197781043618</v>
      </c>
      <c r="H84" s="7">
        <f t="shared" si="15"/>
        <v>747.87837337252336</v>
      </c>
      <c r="I84" s="7">
        <f t="shared" si="16"/>
        <v>669.98131019136588</v>
      </c>
      <c r="J84" s="2">
        <f t="shared" si="17"/>
        <v>20129.583333333332</v>
      </c>
      <c r="K84" s="18">
        <f t="shared" si="18"/>
        <v>10.750111259457054</v>
      </c>
      <c r="M84" s="5">
        <f t="shared" si="19"/>
        <v>3.8945476671239476E-3</v>
      </c>
      <c r="N84" s="5">
        <f t="shared" si="19"/>
        <v>3.9952917078582961E-3</v>
      </c>
      <c r="O84" s="6">
        <f t="shared" si="19"/>
        <v>2.8485791612789567E-4</v>
      </c>
      <c r="Q84" s="11">
        <f t="shared" si="24"/>
        <v>9429850</v>
      </c>
      <c r="R84" s="11">
        <f t="shared" si="24"/>
        <v>980419</v>
      </c>
      <c r="S84" s="8">
        <f t="shared" si="24"/>
        <v>263740012.06999999</v>
      </c>
      <c r="U84" s="6">
        <f t="shared" si="13"/>
        <v>0.15203576957143822</v>
      </c>
      <c r="V84" s="6">
        <f t="shared" si="13"/>
        <v>0.17432398312980521</v>
      </c>
      <c r="W84" s="6">
        <f t="shared" si="13"/>
        <v>4.9904367363196086E-3</v>
      </c>
      <c r="Y84" s="8">
        <f t="shared" si="21"/>
        <v>1807922883944.0449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Bottom 50%</v>
      </c>
      <c r="C85" s="2">
        <v>239695</v>
      </c>
      <c r="D85" s="2">
        <v>22196</v>
      </c>
      <c r="E85" s="3">
        <v>15313849.050000012</v>
      </c>
      <c r="G85" s="7">
        <f t="shared" si="14"/>
        <v>63.888896514320329</v>
      </c>
      <c r="H85" s="7">
        <f t="shared" si="15"/>
        <v>766.66675817184398</v>
      </c>
      <c r="I85" s="7">
        <f t="shared" si="16"/>
        <v>689.93733330329837</v>
      </c>
      <c r="J85" s="2">
        <f t="shared" si="17"/>
        <v>19974.583333333332</v>
      </c>
      <c r="K85" s="18">
        <f t="shared" si="18"/>
        <v>10.799017841052441</v>
      </c>
      <c r="M85" s="5">
        <f t="shared" si="19"/>
        <v>3.8645592228323759E-3</v>
      </c>
      <c r="N85" s="5">
        <f t="shared" si="19"/>
        <v>3.9465729749720846E-3</v>
      </c>
      <c r="O85" s="6">
        <f t="shared" si="19"/>
        <v>2.8976564562107325E-4</v>
      </c>
      <c r="Q85" s="11">
        <f t="shared" si="24"/>
        <v>9669545</v>
      </c>
      <c r="R85" s="11">
        <f t="shared" si="24"/>
        <v>1002615</v>
      </c>
      <c r="S85" s="8">
        <f t="shared" si="24"/>
        <v>279053861.12</v>
      </c>
      <c r="U85" s="6">
        <f t="shared" si="13"/>
        <v>0.15590032879427057</v>
      </c>
      <c r="V85" s="6">
        <f t="shared" si="13"/>
        <v>0.17827055610477727</v>
      </c>
      <c r="W85" s="6">
        <f t="shared" si="13"/>
        <v>5.2802023819406817E-3</v>
      </c>
      <c r="Y85" s="8">
        <f t="shared" si="21"/>
        <v>1786895453363.9189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Bottom 50%</v>
      </c>
      <c r="C86" s="2">
        <v>297150</v>
      </c>
      <c r="D86" s="2">
        <v>27387</v>
      </c>
      <c r="E86" s="3">
        <v>19513371.110000014</v>
      </c>
      <c r="G86" s="7">
        <f t="shared" si="14"/>
        <v>65.668420360087552</v>
      </c>
      <c r="H86" s="7">
        <f t="shared" si="15"/>
        <v>788.02104432105057</v>
      </c>
      <c r="I86" s="7">
        <f t="shared" si="16"/>
        <v>712.50487859203326</v>
      </c>
      <c r="J86" s="2">
        <f t="shared" si="17"/>
        <v>24762.5</v>
      </c>
      <c r="K86" s="18">
        <f t="shared" si="18"/>
        <v>10.85003833935809</v>
      </c>
      <c r="M86" s="5">
        <f t="shared" si="19"/>
        <v>4.7908958178712133E-3</v>
      </c>
      <c r="N86" s="5">
        <f t="shared" si="19"/>
        <v>4.8695618158929753E-3</v>
      </c>
      <c r="O86" s="6">
        <f t="shared" si="19"/>
        <v>3.6922817767573256E-4</v>
      </c>
      <c r="Q86" s="11">
        <f t="shared" si="24"/>
        <v>9966695</v>
      </c>
      <c r="R86" s="11">
        <f t="shared" si="24"/>
        <v>1030002</v>
      </c>
      <c r="S86" s="8">
        <f t="shared" si="24"/>
        <v>298567232.23000002</v>
      </c>
      <c r="U86" s="6">
        <f t="shared" si="13"/>
        <v>0.1606912246121418</v>
      </c>
      <c r="V86" s="6">
        <f t="shared" si="13"/>
        <v>0.18314011792067025</v>
      </c>
      <c r="W86" s="6">
        <f t="shared" si="13"/>
        <v>5.6494305596164144E-3</v>
      </c>
      <c r="Y86" s="8">
        <f t="shared" si="21"/>
        <v>2205223624990.0571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Bottom 50%</v>
      </c>
      <c r="C87" s="2">
        <v>294752</v>
      </c>
      <c r="D87" s="2">
        <v>27148</v>
      </c>
      <c r="E87" s="3">
        <v>20022576.279999971</v>
      </c>
      <c r="G87" s="7">
        <f t="shared" si="14"/>
        <v>67.930247394419624</v>
      </c>
      <c r="H87" s="7">
        <f t="shared" si="15"/>
        <v>815.16296873303554</v>
      </c>
      <c r="I87" s="7">
        <f t="shared" si="16"/>
        <v>737.53411964048814</v>
      </c>
      <c r="J87" s="2">
        <f t="shared" si="17"/>
        <v>24562.666666666668</v>
      </c>
      <c r="K87" s="18">
        <f t="shared" si="18"/>
        <v>10.857227051716517</v>
      </c>
      <c r="M87" s="5">
        <f t="shared" si="19"/>
        <v>4.7522332966824024E-3</v>
      </c>
      <c r="N87" s="5">
        <f t="shared" si="19"/>
        <v>4.8270662788133965E-3</v>
      </c>
      <c r="O87" s="6">
        <f t="shared" si="19"/>
        <v>3.7886325794568115E-4</v>
      </c>
      <c r="Q87" s="11">
        <f t="shared" si="24"/>
        <v>10261447</v>
      </c>
      <c r="R87" s="11">
        <f t="shared" si="24"/>
        <v>1057150</v>
      </c>
      <c r="S87" s="8">
        <f t="shared" si="24"/>
        <v>318589808.50999999</v>
      </c>
      <c r="U87" s="6">
        <f t="shared" si="13"/>
        <v>0.1654434579088242</v>
      </c>
      <c r="V87" s="6">
        <f t="shared" si="13"/>
        <v>0.18796718419948366</v>
      </c>
      <c r="W87" s="6">
        <f t="shared" si="13"/>
        <v>6.0282938175620958E-3</v>
      </c>
      <c r="Y87" s="8">
        <f t="shared" si="21"/>
        <v>2174862829025.9458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Bottom 50%</v>
      </c>
      <c r="C88" s="2">
        <v>298547</v>
      </c>
      <c r="D88" s="2">
        <v>27322</v>
      </c>
      <c r="E88" s="3">
        <v>20832688.730000019</v>
      </c>
      <c r="G88" s="7">
        <f t="shared" si="14"/>
        <v>69.78026484942076</v>
      </c>
      <c r="H88" s="7">
        <f t="shared" si="15"/>
        <v>837.36317819304918</v>
      </c>
      <c r="I88" s="7">
        <f t="shared" si="16"/>
        <v>762.48769233584721</v>
      </c>
      <c r="J88" s="2">
        <f t="shared" si="17"/>
        <v>24878.916666666668</v>
      </c>
      <c r="K88" s="18">
        <f t="shared" si="18"/>
        <v>10.926981919332405</v>
      </c>
      <c r="M88" s="5">
        <f t="shared" si="19"/>
        <v>4.8134193967289155E-3</v>
      </c>
      <c r="N88" s="5">
        <f t="shared" si="19"/>
        <v>4.8580044522520856E-3</v>
      </c>
      <c r="O88" s="6">
        <f t="shared" si="19"/>
        <v>3.9419204669980128E-4</v>
      </c>
      <c r="Q88" s="11">
        <f t="shared" si="24"/>
        <v>10559994</v>
      </c>
      <c r="R88" s="11">
        <f t="shared" si="24"/>
        <v>1084472</v>
      </c>
      <c r="S88" s="8">
        <f t="shared" si="24"/>
        <v>339422497.24000001</v>
      </c>
      <c r="U88" s="6">
        <f t="shared" si="13"/>
        <v>0.17025687730555311</v>
      </c>
      <c r="V88" s="6">
        <f t="shared" si="13"/>
        <v>0.19282518865173573</v>
      </c>
      <c r="W88" s="6">
        <f t="shared" si="13"/>
        <v>6.4224858642618968E-3</v>
      </c>
      <c r="Y88" s="8">
        <f t="shared" si="21"/>
        <v>2192482616214.6582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Bottom 50%</v>
      </c>
      <c r="C89" s="2">
        <v>291523</v>
      </c>
      <c r="D89" s="2">
        <v>26729</v>
      </c>
      <c r="E89" s="3">
        <v>21048299.339999974</v>
      </c>
      <c r="G89" s="7">
        <f t="shared" si="14"/>
        <v>72.201161966637187</v>
      </c>
      <c r="H89" s="7">
        <f t="shared" si="15"/>
        <v>866.41394359964625</v>
      </c>
      <c r="I89" s="7">
        <f t="shared" si="16"/>
        <v>787.47051292603442</v>
      </c>
      <c r="J89" s="2">
        <f t="shared" si="17"/>
        <v>24293.583333333332</v>
      </c>
      <c r="K89" s="18">
        <f t="shared" si="18"/>
        <v>10.906618279771035</v>
      </c>
      <c r="M89" s="5">
        <f t="shared" si="19"/>
        <v>4.7001727124794538E-3</v>
      </c>
      <c r="N89" s="5">
        <f t="shared" si="19"/>
        <v>4.7525657347282776E-3</v>
      </c>
      <c r="O89" s="6">
        <f t="shared" si="19"/>
        <v>3.9827178833793568E-4</v>
      </c>
      <c r="Q89" s="11">
        <f t="shared" si="24"/>
        <v>10851517</v>
      </c>
      <c r="R89" s="11">
        <f t="shared" si="24"/>
        <v>1111201</v>
      </c>
      <c r="S89" s="8">
        <f t="shared" si="24"/>
        <v>360470796.57999998</v>
      </c>
      <c r="U89" s="6">
        <f t="shared" ref="U89:W152" si="26">+Q89/C$16</f>
        <v>0.17495705001803258</v>
      </c>
      <c r="V89" s="6">
        <f t="shared" si="26"/>
        <v>0.19757775438646402</v>
      </c>
      <c r="W89" s="6">
        <f t="shared" si="26"/>
        <v>6.820757652599832E-3</v>
      </c>
      <c r="Y89" s="8">
        <f t="shared" si="21"/>
        <v>2127669481329.3105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Bottom 50%</v>
      </c>
      <c r="C90" s="2">
        <v>288307</v>
      </c>
      <c r="D90" s="2">
        <v>26476</v>
      </c>
      <c r="E90" s="3">
        <v>21510613.120000005</v>
      </c>
      <c r="G90" s="7">
        <f t="shared" ref="G90:G153" si="27">IF(C90=0,0,+E90/C90)</f>
        <v>74.61009659841767</v>
      </c>
      <c r="H90" s="7">
        <f t="shared" ref="H90:H153" si="28">+G90*12</f>
        <v>895.32115918101204</v>
      </c>
      <c r="I90" s="7">
        <f t="shared" ref="I90:I153" si="29">IF(D90=0,0,E90/D90)</f>
        <v>812.45705997884897</v>
      </c>
      <c r="J90" s="2">
        <f t="shared" ref="J90:J153" si="30">+C90/12</f>
        <v>24025.583333333332</v>
      </c>
      <c r="K90" s="18">
        <f t="shared" ref="K90:K153" si="31">IF(D90=0,0,C90/D90)</f>
        <v>10.889371506269828</v>
      </c>
      <c r="M90" s="5">
        <f t="shared" ref="M90:O153" si="32">+C90/C$16</f>
        <v>4.6483217249301562E-3</v>
      </c>
      <c r="N90" s="5">
        <f t="shared" si="32"/>
        <v>4.7075809193260452E-3</v>
      </c>
      <c r="O90" s="6">
        <f t="shared" si="32"/>
        <v>4.0701959893106853E-4</v>
      </c>
      <c r="Q90" s="11">
        <f t="shared" ref="Q90:S105" si="33">+Q89+C90</f>
        <v>11139824</v>
      </c>
      <c r="R90" s="11">
        <f t="shared" si="33"/>
        <v>1137677</v>
      </c>
      <c r="S90" s="8">
        <f t="shared" si="33"/>
        <v>381981409.69999999</v>
      </c>
      <c r="U90" s="6">
        <f t="shared" si="26"/>
        <v>0.17960537174296273</v>
      </c>
      <c r="V90" s="6">
        <f t="shared" si="26"/>
        <v>0.20228533530579007</v>
      </c>
      <c r="W90" s="6">
        <f t="shared" si="26"/>
        <v>7.2277772515309006E-3</v>
      </c>
      <c r="Y90" s="8">
        <f t="shared" ref="Y90:Y153" si="34">((H90-$H$16)^2)*J90</f>
        <v>2091218508623.1235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Bottom 50%</v>
      </c>
      <c r="C91" s="2">
        <v>288129</v>
      </c>
      <c r="D91" s="2">
        <v>26355</v>
      </c>
      <c r="E91" s="3">
        <v>22073099.819999993</v>
      </c>
      <c r="G91" s="7">
        <f t="shared" si="27"/>
        <v>76.608393532063744</v>
      </c>
      <c r="H91" s="7">
        <f t="shared" si="28"/>
        <v>919.30072238476487</v>
      </c>
      <c r="I91" s="7">
        <f t="shared" si="29"/>
        <v>837.52987364826379</v>
      </c>
      <c r="J91" s="2">
        <f t="shared" si="30"/>
        <v>24010.75</v>
      </c>
      <c r="K91" s="18">
        <f t="shared" si="31"/>
        <v>10.932612407512806</v>
      </c>
      <c r="M91" s="5">
        <f t="shared" si="32"/>
        <v>4.645451863057092E-3</v>
      </c>
      <c r="N91" s="5">
        <f t="shared" si="32"/>
        <v>4.6860664423945438E-3</v>
      </c>
      <c r="O91" s="6">
        <f t="shared" si="32"/>
        <v>4.1766286185253266E-4</v>
      </c>
      <c r="Q91" s="11">
        <f t="shared" si="33"/>
        <v>11427953</v>
      </c>
      <c r="R91" s="11">
        <f t="shared" si="33"/>
        <v>1164032</v>
      </c>
      <c r="S91" s="8">
        <f t="shared" si="33"/>
        <v>404054509.51999998</v>
      </c>
      <c r="U91" s="6">
        <f t="shared" si="26"/>
        <v>0.18425082360601983</v>
      </c>
      <c r="V91" s="6">
        <f t="shared" si="26"/>
        <v>0.2069714017481846</v>
      </c>
      <c r="W91" s="6">
        <f t="shared" si="26"/>
        <v>7.6454401133834336E-3</v>
      </c>
      <c r="Y91" s="8">
        <f t="shared" si="34"/>
        <v>2079197852306.4133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Bottom 50%</v>
      </c>
      <c r="C92" s="2">
        <v>287856</v>
      </c>
      <c r="D92" s="2">
        <v>26275</v>
      </c>
      <c r="E92" s="3">
        <v>22662602.319999993</v>
      </c>
      <c r="G92" s="7">
        <f t="shared" si="27"/>
        <v>78.728955866822275</v>
      </c>
      <c r="H92" s="7">
        <f t="shared" si="28"/>
        <v>944.7474704018673</v>
      </c>
      <c r="I92" s="7">
        <f t="shared" si="29"/>
        <v>862.5157876308275</v>
      </c>
      <c r="J92" s="2">
        <f t="shared" si="30"/>
        <v>23988</v>
      </c>
      <c r="K92" s="18">
        <f t="shared" si="31"/>
        <v>10.955509039010467</v>
      </c>
      <c r="M92" s="5">
        <f t="shared" si="32"/>
        <v>4.6410503333304256E-3</v>
      </c>
      <c r="N92" s="5">
        <f t="shared" si="32"/>
        <v>4.6718419948365252E-3</v>
      </c>
      <c r="O92" s="6">
        <f t="shared" si="32"/>
        <v>4.2881731243840524E-4</v>
      </c>
      <c r="Q92" s="11">
        <f t="shared" si="33"/>
        <v>11715809</v>
      </c>
      <c r="R92" s="11">
        <f t="shared" si="33"/>
        <v>1190307</v>
      </c>
      <c r="S92" s="8">
        <f t="shared" si="33"/>
        <v>426717111.83999997</v>
      </c>
      <c r="U92" s="6">
        <f t="shared" si="26"/>
        <v>0.18889187393935025</v>
      </c>
      <c r="V92" s="6">
        <f t="shared" si="26"/>
        <v>0.21164324374302113</v>
      </c>
      <c r="W92" s="6">
        <f t="shared" si="26"/>
        <v>8.0742574258218392E-3</v>
      </c>
      <c r="Y92" s="8">
        <f t="shared" si="34"/>
        <v>2065882758857.7258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Bottom 50%</v>
      </c>
      <c r="C93" s="2">
        <v>283745</v>
      </c>
      <c r="D93" s="2">
        <v>25883</v>
      </c>
      <c r="E93" s="3">
        <v>22970633.189999998</v>
      </c>
      <c r="G93" s="7">
        <f t="shared" si="27"/>
        <v>80.955199880174092</v>
      </c>
      <c r="H93" s="7">
        <f t="shared" si="28"/>
        <v>971.46239856208911</v>
      </c>
      <c r="I93" s="7">
        <f t="shared" si="29"/>
        <v>887.47954989761615</v>
      </c>
      <c r="J93" s="2">
        <f t="shared" si="30"/>
        <v>23645.416666666668</v>
      </c>
      <c r="K93" s="18">
        <f t="shared" si="31"/>
        <v>10.962600934976626</v>
      </c>
      <c r="M93" s="5">
        <f t="shared" si="32"/>
        <v>4.5747694223182483E-3</v>
      </c>
      <c r="N93" s="5">
        <f t="shared" si="32"/>
        <v>4.6021422018022373E-3</v>
      </c>
      <c r="O93" s="6">
        <f t="shared" si="32"/>
        <v>4.3464581209419701E-4</v>
      </c>
      <c r="Q93" s="11">
        <f t="shared" si="33"/>
        <v>11999554</v>
      </c>
      <c r="R93" s="11">
        <f t="shared" si="33"/>
        <v>1216190</v>
      </c>
      <c r="S93" s="8">
        <f t="shared" si="33"/>
        <v>449687745.02999997</v>
      </c>
      <c r="U93" s="6">
        <f t="shared" si="26"/>
        <v>0.19346664336166849</v>
      </c>
      <c r="V93" s="6">
        <f t="shared" si="26"/>
        <v>0.21624538594482337</v>
      </c>
      <c r="W93" s="6">
        <f t="shared" si="26"/>
        <v>8.5089032379160358E-3</v>
      </c>
      <c r="Y93" s="8">
        <f t="shared" si="34"/>
        <v>2024671544149.0493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Bottom 50%</v>
      </c>
      <c r="C94" s="2">
        <v>279300</v>
      </c>
      <c r="D94" s="2">
        <v>25474</v>
      </c>
      <c r="E94" s="3">
        <v>23245819.49000001</v>
      </c>
      <c r="G94" s="7">
        <f t="shared" si="27"/>
        <v>83.228856032939532</v>
      </c>
      <c r="H94" s="7">
        <f t="shared" si="28"/>
        <v>998.74627239527445</v>
      </c>
      <c r="I94" s="7">
        <f t="shared" si="29"/>
        <v>912.53118827039373</v>
      </c>
      <c r="J94" s="2">
        <f t="shared" si="30"/>
        <v>23275</v>
      </c>
      <c r="K94" s="18">
        <f t="shared" si="31"/>
        <v>10.964120279500667</v>
      </c>
      <c r="M94" s="5">
        <f t="shared" si="32"/>
        <v>4.5031034895891969E-3</v>
      </c>
      <c r="N94" s="5">
        <f t="shared" si="32"/>
        <v>4.5294197136618707E-3</v>
      </c>
      <c r="O94" s="6">
        <f t="shared" si="32"/>
        <v>4.3985283324382611E-4</v>
      </c>
      <c r="Q94" s="11">
        <f t="shared" si="33"/>
        <v>12278854</v>
      </c>
      <c r="R94" s="11">
        <f t="shared" si="33"/>
        <v>1241664</v>
      </c>
      <c r="S94" s="8">
        <f t="shared" si="33"/>
        <v>472933564.51999998</v>
      </c>
      <c r="U94" s="6">
        <f t="shared" si="26"/>
        <v>0.19796974685125768</v>
      </c>
      <c r="V94" s="6">
        <f t="shared" si="26"/>
        <v>0.22077480565848523</v>
      </c>
      <c r="W94" s="6">
        <f t="shared" si="26"/>
        <v>8.9487560711598614E-3</v>
      </c>
      <c r="Y94" s="8">
        <f t="shared" si="34"/>
        <v>1981218950256.1584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Bottom 50%</v>
      </c>
      <c r="C95" s="2">
        <v>283044</v>
      </c>
      <c r="D95" s="2">
        <v>25710</v>
      </c>
      <c r="E95" s="3">
        <v>24103976.600000024</v>
      </c>
      <c r="G95" s="7">
        <f t="shared" si="27"/>
        <v>85.159821794491407</v>
      </c>
      <c r="H95" s="7">
        <f t="shared" si="28"/>
        <v>1021.9178615338969</v>
      </c>
      <c r="I95" s="7">
        <f t="shared" si="29"/>
        <v>937.53312329832841</v>
      </c>
      <c r="J95" s="2">
        <f t="shared" si="30"/>
        <v>23587</v>
      </c>
      <c r="K95" s="18">
        <f t="shared" si="31"/>
        <v>11.009101516919486</v>
      </c>
      <c r="M95" s="5">
        <f t="shared" si="32"/>
        <v>4.5634673258406182E-3</v>
      </c>
      <c r="N95" s="5">
        <f t="shared" si="32"/>
        <v>4.5713818339580235E-3</v>
      </c>
      <c r="O95" s="6">
        <f t="shared" si="32"/>
        <v>4.5609071362331623E-4</v>
      </c>
      <c r="Q95" s="11">
        <f t="shared" si="33"/>
        <v>12561898</v>
      </c>
      <c r="R95" s="11">
        <f t="shared" si="33"/>
        <v>1267374</v>
      </c>
      <c r="S95" s="8">
        <f t="shared" si="33"/>
        <v>497037541.12</v>
      </c>
      <c r="U95" s="6">
        <f t="shared" si="26"/>
        <v>0.2025332141770983</v>
      </c>
      <c r="V95" s="6">
        <f t="shared" si="26"/>
        <v>0.22534618749244326</v>
      </c>
      <c r="W95" s="6">
        <f t="shared" si="26"/>
        <v>9.4048467847831774E-3</v>
      </c>
      <c r="Y95" s="8">
        <f t="shared" si="34"/>
        <v>1997704644484.0227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Bottom 50%</v>
      </c>
      <c r="C96" s="2">
        <v>274012</v>
      </c>
      <c r="D96" s="2">
        <v>24862</v>
      </c>
      <c r="E96" s="3">
        <v>23928949.420000017</v>
      </c>
      <c r="G96" s="7">
        <f t="shared" si="27"/>
        <v>87.328107601127016</v>
      </c>
      <c r="H96" s="7">
        <f t="shared" si="28"/>
        <v>1047.9372912135241</v>
      </c>
      <c r="I96" s="7">
        <f t="shared" si="29"/>
        <v>962.47081570267949</v>
      </c>
      <c r="J96" s="2">
        <f t="shared" si="30"/>
        <v>22834.333333333332</v>
      </c>
      <c r="K96" s="18">
        <f t="shared" si="31"/>
        <v>11.021317673558041</v>
      </c>
      <c r="M96" s="5">
        <f t="shared" si="32"/>
        <v>4.4178460200118693E-3</v>
      </c>
      <c r="N96" s="5">
        <f t="shared" si="32"/>
        <v>4.4206026898430334E-3</v>
      </c>
      <c r="O96" s="6">
        <f t="shared" si="32"/>
        <v>4.527788836811282E-4</v>
      </c>
      <c r="Q96" s="11">
        <f t="shared" si="33"/>
        <v>12835910</v>
      </c>
      <c r="R96" s="11">
        <f t="shared" si="33"/>
        <v>1292236</v>
      </c>
      <c r="S96" s="8">
        <f t="shared" si="33"/>
        <v>520966490.54000002</v>
      </c>
      <c r="U96" s="6">
        <f t="shared" si="26"/>
        <v>0.20695106019711018</v>
      </c>
      <c r="V96" s="6">
        <f t="shared" si="26"/>
        <v>0.2297667901822863</v>
      </c>
      <c r="W96" s="6">
        <f t="shared" si="26"/>
        <v>9.8576256684643065E-3</v>
      </c>
      <c r="Y96" s="8">
        <f t="shared" si="34"/>
        <v>1923037212949.6113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Bottom 50%</v>
      </c>
      <c r="C97" s="2">
        <v>276774</v>
      </c>
      <c r="D97" s="2">
        <v>25019</v>
      </c>
      <c r="E97" s="3">
        <v>24705684.430000007</v>
      </c>
      <c r="G97" s="7">
        <f t="shared" si="27"/>
        <v>89.263024814469588</v>
      </c>
      <c r="H97" s="7">
        <f t="shared" si="28"/>
        <v>1071.1562977736351</v>
      </c>
      <c r="I97" s="7">
        <f t="shared" si="29"/>
        <v>987.47689475998266</v>
      </c>
      <c r="J97" s="2">
        <f t="shared" si="30"/>
        <v>23064.5</v>
      </c>
      <c r="K97" s="18">
        <f t="shared" si="31"/>
        <v>11.0625524601303</v>
      </c>
      <c r="M97" s="5">
        <f t="shared" si="32"/>
        <v>4.4623772475029019E-3</v>
      </c>
      <c r="N97" s="5">
        <f t="shared" si="32"/>
        <v>4.4485181681756438E-3</v>
      </c>
      <c r="O97" s="6">
        <f t="shared" si="32"/>
        <v>4.6747611106754663E-4</v>
      </c>
      <c r="Q97" s="11">
        <f t="shared" si="33"/>
        <v>13112684</v>
      </c>
      <c r="R97" s="11">
        <f t="shared" si="33"/>
        <v>1317255</v>
      </c>
      <c r="S97" s="8">
        <f t="shared" si="33"/>
        <v>545672174.97000003</v>
      </c>
      <c r="U97" s="6">
        <f t="shared" si="26"/>
        <v>0.21141343744461308</v>
      </c>
      <c r="V97" s="6">
        <f t="shared" si="26"/>
        <v>0.23421530835046195</v>
      </c>
      <c r="W97" s="6">
        <f t="shared" si="26"/>
        <v>1.0325101779531854E-2</v>
      </c>
      <c r="Y97" s="8">
        <f t="shared" si="34"/>
        <v>1932604393782.6252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Bottom 50%</v>
      </c>
      <c r="C98" s="2">
        <v>268699</v>
      </c>
      <c r="D98" s="2">
        <v>24277</v>
      </c>
      <c r="E98" s="3">
        <v>24578490.709999919</v>
      </c>
      <c r="G98" s="7">
        <f t="shared" si="27"/>
        <v>91.472207600325717</v>
      </c>
      <c r="H98" s="7">
        <f t="shared" si="28"/>
        <v>1097.6664912039087</v>
      </c>
      <c r="I98" s="7">
        <f t="shared" si="29"/>
        <v>1012.4187795032302</v>
      </c>
      <c r="J98" s="2">
        <f t="shared" si="30"/>
        <v>22391.583333333332</v>
      </c>
      <c r="K98" s="18">
        <f t="shared" si="31"/>
        <v>11.068047946616138</v>
      </c>
      <c r="M98" s="5">
        <f t="shared" si="32"/>
        <v>4.3321854799467513E-3</v>
      </c>
      <c r="N98" s="5">
        <f t="shared" si="32"/>
        <v>4.3165864170750272E-3</v>
      </c>
      <c r="O98" s="6">
        <f t="shared" si="32"/>
        <v>4.6506937646578615E-4</v>
      </c>
      <c r="Q98" s="11">
        <f t="shared" si="33"/>
        <v>13381383</v>
      </c>
      <c r="R98" s="11">
        <f t="shared" si="33"/>
        <v>1341532</v>
      </c>
      <c r="S98" s="8">
        <f t="shared" si="33"/>
        <v>570250665.67999995</v>
      </c>
      <c r="U98" s="6">
        <f t="shared" si="26"/>
        <v>0.21574562292455982</v>
      </c>
      <c r="V98" s="6">
        <f t="shared" si="26"/>
        <v>0.23853189476753697</v>
      </c>
      <c r="W98" s="6">
        <f t="shared" si="26"/>
        <v>1.079017115599764E-2</v>
      </c>
      <c r="Y98" s="8">
        <f t="shared" si="34"/>
        <v>1865368131787.3911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Bottom 50%</v>
      </c>
      <c r="C99" s="2">
        <v>267031</v>
      </c>
      <c r="D99" s="2">
        <v>24175</v>
      </c>
      <c r="E99" s="3">
        <v>25078198.26000011</v>
      </c>
      <c r="G99" s="7">
        <f t="shared" si="27"/>
        <v>93.91493219888369</v>
      </c>
      <c r="H99" s="7">
        <f t="shared" si="28"/>
        <v>1126.9791863866044</v>
      </c>
      <c r="I99" s="7">
        <f t="shared" si="29"/>
        <v>1037.3608380558474</v>
      </c>
      <c r="J99" s="2">
        <f t="shared" si="30"/>
        <v>22252.583333333332</v>
      </c>
      <c r="K99" s="18">
        <f t="shared" si="31"/>
        <v>11.045749741468459</v>
      </c>
      <c r="M99" s="5">
        <f t="shared" si="32"/>
        <v>4.3052926170014071E-3</v>
      </c>
      <c r="N99" s="5">
        <f t="shared" si="32"/>
        <v>4.2984502464385541E-3</v>
      </c>
      <c r="O99" s="6">
        <f t="shared" si="32"/>
        <v>4.7452474463447852E-4</v>
      </c>
      <c r="Q99" s="11">
        <f t="shared" si="33"/>
        <v>13648414</v>
      </c>
      <c r="R99" s="11">
        <f t="shared" si="33"/>
        <v>1365707</v>
      </c>
      <c r="S99" s="8">
        <f t="shared" si="33"/>
        <v>595328863.94000006</v>
      </c>
      <c r="U99" s="6">
        <f t="shared" si="26"/>
        <v>0.22005091554156123</v>
      </c>
      <c r="V99" s="6">
        <f t="shared" si="26"/>
        <v>0.24283034501397552</v>
      </c>
      <c r="W99" s="6">
        <f t="shared" si="26"/>
        <v>1.1264695900632117E-2</v>
      </c>
      <c r="Y99" s="8">
        <f t="shared" si="34"/>
        <v>1841900523965.0686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Bottom 50%</v>
      </c>
      <c r="C100" s="2">
        <v>262975</v>
      </c>
      <c r="D100" s="2">
        <v>23832</v>
      </c>
      <c r="E100" s="3">
        <v>25322628.609999895</v>
      </c>
      <c r="G100" s="7">
        <f t="shared" si="27"/>
        <v>96.292912292042573</v>
      </c>
      <c r="H100" s="7">
        <f t="shared" si="28"/>
        <v>1155.5149475045109</v>
      </c>
      <c r="I100" s="7">
        <f t="shared" si="29"/>
        <v>1062.5473569150677</v>
      </c>
      <c r="J100" s="2">
        <f t="shared" si="30"/>
        <v>21914.583333333332</v>
      </c>
      <c r="K100" s="18">
        <f t="shared" si="31"/>
        <v>11.034533400469956</v>
      </c>
      <c r="M100" s="5">
        <f t="shared" si="32"/>
        <v>4.2398984610623669E-3</v>
      </c>
      <c r="N100" s="5">
        <f t="shared" si="32"/>
        <v>4.2374629275335517E-3</v>
      </c>
      <c r="O100" s="6">
        <f t="shared" si="32"/>
        <v>4.7914980773558523E-4</v>
      </c>
      <c r="Q100" s="11">
        <f t="shared" si="33"/>
        <v>13911389</v>
      </c>
      <c r="R100" s="11">
        <f t="shared" si="33"/>
        <v>1389539</v>
      </c>
      <c r="S100" s="8">
        <f t="shared" si="33"/>
        <v>620651492.54999995</v>
      </c>
      <c r="U100" s="6">
        <f t="shared" si="26"/>
        <v>0.2242908140026236</v>
      </c>
      <c r="V100" s="6">
        <f t="shared" si="26"/>
        <v>0.24706780794150907</v>
      </c>
      <c r="W100" s="6">
        <f t="shared" si="26"/>
        <v>1.1743845708367702E-2</v>
      </c>
      <c r="Y100" s="8">
        <f t="shared" si="34"/>
        <v>1802562509669.0918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Bottom 50%</v>
      </c>
      <c r="C101" s="2">
        <v>265941</v>
      </c>
      <c r="D101" s="2">
        <v>24012</v>
      </c>
      <c r="E101" s="3">
        <v>26114548.160000086</v>
      </c>
      <c r="G101" s="7">
        <f t="shared" si="27"/>
        <v>98.196773570077895</v>
      </c>
      <c r="H101" s="7">
        <f t="shared" si="28"/>
        <v>1178.3612828409348</v>
      </c>
      <c r="I101" s="7">
        <f t="shared" si="29"/>
        <v>1087.5623921372683</v>
      </c>
      <c r="J101" s="2">
        <f t="shared" si="30"/>
        <v>22161.75</v>
      </c>
      <c r="K101" s="18">
        <f t="shared" si="31"/>
        <v>11.075337331334334</v>
      </c>
      <c r="M101" s="5">
        <f t="shared" si="32"/>
        <v>4.2877187437337658E-3</v>
      </c>
      <c r="N101" s="5">
        <f t="shared" si="32"/>
        <v>4.2694679345390927E-3</v>
      </c>
      <c r="O101" s="6">
        <f t="shared" si="32"/>
        <v>4.9413435400716768E-4</v>
      </c>
      <c r="Q101" s="11">
        <f t="shared" si="33"/>
        <v>14177330</v>
      </c>
      <c r="R101" s="11">
        <f t="shared" si="33"/>
        <v>1413551</v>
      </c>
      <c r="S101" s="8">
        <f t="shared" si="33"/>
        <v>646766040.71000004</v>
      </c>
      <c r="U101" s="6">
        <f t="shared" si="26"/>
        <v>0.22857853274635737</v>
      </c>
      <c r="V101" s="6">
        <f t="shared" si="26"/>
        <v>0.25133727587604815</v>
      </c>
      <c r="W101" s="6">
        <f t="shared" si="26"/>
        <v>1.223798006237487E-2</v>
      </c>
      <c r="Y101" s="8">
        <f t="shared" si="34"/>
        <v>1813720585880.0295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Bottom 50%</v>
      </c>
      <c r="C102" s="2">
        <v>316144</v>
      </c>
      <c r="D102" s="2">
        <v>28561</v>
      </c>
      <c r="E102" s="3">
        <v>31844108.049999952</v>
      </c>
      <c r="G102" s="7">
        <f t="shared" si="27"/>
        <v>100.72659310314272</v>
      </c>
      <c r="H102" s="7">
        <f t="shared" si="28"/>
        <v>1208.7191172377127</v>
      </c>
      <c r="I102" s="7">
        <f t="shared" si="29"/>
        <v>1114.9507387696492</v>
      </c>
      <c r="J102" s="2">
        <f t="shared" si="30"/>
        <v>26345.333333333332</v>
      </c>
      <c r="K102" s="18">
        <f t="shared" si="31"/>
        <v>11.069080214278211</v>
      </c>
      <c r="M102" s="5">
        <f t="shared" si="32"/>
        <v>5.0971326516744972E-3</v>
      </c>
      <c r="N102" s="5">
        <f t="shared" si="32"/>
        <v>5.0783055838068891E-3</v>
      </c>
      <c r="O102" s="6">
        <f t="shared" si="32"/>
        <v>6.0254796153521206E-4</v>
      </c>
      <c r="Q102" s="11">
        <f t="shared" si="33"/>
        <v>14493474</v>
      </c>
      <c r="R102" s="11">
        <f t="shared" si="33"/>
        <v>1442112</v>
      </c>
      <c r="S102" s="8">
        <f t="shared" si="33"/>
        <v>678610148.75999999</v>
      </c>
      <c r="U102" s="6">
        <f t="shared" si="26"/>
        <v>0.23367566539803186</v>
      </c>
      <c r="V102" s="6">
        <f t="shared" si="26"/>
        <v>0.25641558145985505</v>
      </c>
      <c r="W102" s="6">
        <f t="shared" si="26"/>
        <v>1.2840528023910083E-2</v>
      </c>
      <c r="Y102" s="8">
        <f t="shared" si="34"/>
        <v>2141659248665.656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Bottom 50%</v>
      </c>
      <c r="C103" s="2">
        <v>361432</v>
      </c>
      <c r="D103" s="2">
        <v>32571</v>
      </c>
      <c r="E103" s="3">
        <v>37371721.080000043</v>
      </c>
      <c r="G103" s="7">
        <f t="shared" si="27"/>
        <v>103.39903793798015</v>
      </c>
      <c r="H103" s="7">
        <f t="shared" si="28"/>
        <v>1240.7884552557618</v>
      </c>
      <c r="I103" s="7">
        <f t="shared" si="29"/>
        <v>1147.3924988486704</v>
      </c>
      <c r="J103" s="2">
        <f t="shared" si="30"/>
        <v>30119.333333333332</v>
      </c>
      <c r="K103" s="18">
        <f t="shared" si="31"/>
        <v>11.09674250099782</v>
      </c>
      <c r="M103" s="5">
        <f t="shared" si="32"/>
        <v>5.8273029017157276E-3</v>
      </c>
      <c r="N103" s="5">
        <f t="shared" si="32"/>
        <v>5.7913060176525396E-3</v>
      </c>
      <c r="O103" s="6">
        <f t="shared" si="32"/>
        <v>7.0714037022043632E-4</v>
      </c>
      <c r="Q103" s="11">
        <f t="shared" si="33"/>
        <v>14854906</v>
      </c>
      <c r="R103" s="11">
        <f t="shared" si="33"/>
        <v>1474683</v>
      </c>
      <c r="S103" s="8">
        <f t="shared" si="33"/>
        <v>715981869.84000003</v>
      </c>
      <c r="U103" s="6">
        <f t="shared" si="26"/>
        <v>0.2395029682997476</v>
      </c>
      <c r="V103" s="6">
        <f t="shared" si="26"/>
        <v>0.26220688747750759</v>
      </c>
      <c r="W103" s="6">
        <f t="shared" si="26"/>
        <v>1.3547668394130519E-2</v>
      </c>
      <c r="Y103" s="8">
        <f t="shared" si="34"/>
        <v>2431067817214.7056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Bottom 50%</v>
      </c>
      <c r="C104" s="2">
        <v>357213</v>
      </c>
      <c r="D104" s="2">
        <v>32150</v>
      </c>
      <c r="E104" s="3">
        <v>38015082.50999999</v>
      </c>
      <c r="G104" s="7">
        <f t="shared" si="27"/>
        <v>106.42132987881178</v>
      </c>
      <c r="H104" s="7">
        <f t="shared" si="28"/>
        <v>1277.0559585457413</v>
      </c>
      <c r="I104" s="7">
        <f t="shared" si="29"/>
        <v>1182.428693934681</v>
      </c>
      <c r="J104" s="2">
        <f t="shared" si="30"/>
        <v>29767.75</v>
      </c>
      <c r="K104" s="18">
        <f t="shared" si="31"/>
        <v>11.110824261275273</v>
      </c>
      <c r="M104" s="5">
        <f t="shared" si="32"/>
        <v>5.7592807261962978E-3</v>
      </c>
      <c r="N104" s="5">
        <f t="shared" si="32"/>
        <v>5.71644986237847E-3</v>
      </c>
      <c r="O104" s="6">
        <f t="shared" si="32"/>
        <v>7.193139289072794E-4</v>
      </c>
      <c r="Q104" s="11">
        <f t="shared" si="33"/>
        <v>15212119</v>
      </c>
      <c r="R104" s="11">
        <f t="shared" si="33"/>
        <v>1506833</v>
      </c>
      <c r="S104" s="8">
        <f t="shared" si="33"/>
        <v>753996952.35000002</v>
      </c>
      <c r="U104" s="6">
        <f t="shared" si="26"/>
        <v>0.2452622490259439</v>
      </c>
      <c r="V104" s="6">
        <f t="shared" si="26"/>
        <v>0.26792333733988605</v>
      </c>
      <c r="W104" s="6">
        <f t="shared" si="26"/>
        <v>1.4266982323037799E-2</v>
      </c>
      <c r="Y104" s="8">
        <f t="shared" si="34"/>
        <v>2383330526959.1333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Bottom 50%</v>
      </c>
      <c r="C105" s="2">
        <v>302088</v>
      </c>
      <c r="D105" s="2">
        <v>27158</v>
      </c>
      <c r="E105" s="3">
        <v>32995346.689999938</v>
      </c>
      <c r="G105" s="7">
        <f t="shared" si="27"/>
        <v>109.2242879227243</v>
      </c>
      <c r="H105" s="7">
        <f t="shared" si="28"/>
        <v>1310.6914550726915</v>
      </c>
      <c r="I105" s="7">
        <f t="shared" si="29"/>
        <v>1214.9402271890397</v>
      </c>
      <c r="J105" s="2">
        <f t="shared" si="30"/>
        <v>25174</v>
      </c>
      <c r="K105" s="18">
        <f t="shared" si="31"/>
        <v>11.123352235068856</v>
      </c>
      <c r="M105" s="5">
        <f t="shared" si="32"/>
        <v>4.8705103006194822E-3</v>
      </c>
      <c r="N105" s="5">
        <f t="shared" si="32"/>
        <v>4.8288443347581488E-3</v>
      </c>
      <c r="O105" s="6">
        <f t="shared" si="32"/>
        <v>6.2433147309356345E-4</v>
      </c>
      <c r="Q105" s="11">
        <f t="shared" si="33"/>
        <v>15514207</v>
      </c>
      <c r="R105" s="11">
        <f t="shared" si="33"/>
        <v>1533991</v>
      </c>
      <c r="S105" s="8">
        <f t="shared" si="33"/>
        <v>786992299.03999996</v>
      </c>
      <c r="U105" s="6">
        <f t="shared" si="26"/>
        <v>0.25013275932656337</v>
      </c>
      <c r="V105" s="6">
        <f t="shared" si="26"/>
        <v>0.27275218167464421</v>
      </c>
      <c r="W105" s="6">
        <f t="shared" si="26"/>
        <v>1.4891313796131362E-2</v>
      </c>
      <c r="Y105" s="8">
        <f t="shared" si="34"/>
        <v>2000411155435.8635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Bottom 50%</v>
      </c>
      <c r="C106" s="2">
        <v>349044</v>
      </c>
      <c r="D106" s="2">
        <v>31395</v>
      </c>
      <c r="E106" s="3">
        <v>39163486.850000024</v>
      </c>
      <c r="G106" s="7">
        <f t="shared" si="27"/>
        <v>112.20214886948357</v>
      </c>
      <c r="H106" s="7">
        <f t="shared" si="28"/>
        <v>1346.4257864338028</v>
      </c>
      <c r="I106" s="7">
        <f t="shared" si="29"/>
        <v>1247.4434416308336</v>
      </c>
      <c r="J106" s="2">
        <f t="shared" si="30"/>
        <v>29087</v>
      </c>
      <c r="K106" s="18">
        <f t="shared" si="31"/>
        <v>11.117821309125658</v>
      </c>
      <c r="M106" s="5">
        <f t="shared" si="32"/>
        <v>5.6275734136060568E-3</v>
      </c>
      <c r="N106" s="5">
        <f t="shared" si="32"/>
        <v>5.5822066385496751E-3</v>
      </c>
      <c r="O106" s="6">
        <f t="shared" si="32"/>
        <v>7.4104381039740363E-4</v>
      </c>
      <c r="Q106" s="11">
        <f t="shared" ref="Q106:S121" si="35">+Q105+C106</f>
        <v>15863251</v>
      </c>
      <c r="R106" s="11">
        <f t="shared" si="35"/>
        <v>1565386</v>
      </c>
      <c r="S106" s="8">
        <f t="shared" si="35"/>
        <v>826155785.88999999</v>
      </c>
      <c r="U106" s="6">
        <f t="shared" si="26"/>
        <v>0.2557603327401694</v>
      </c>
      <c r="V106" s="6">
        <f t="shared" si="26"/>
        <v>0.2783343883131939</v>
      </c>
      <c r="W106" s="6">
        <f t="shared" si="26"/>
        <v>1.5632357606528764E-2</v>
      </c>
      <c r="Y106" s="8">
        <f t="shared" si="34"/>
        <v>2292857540016.9878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Bottom 50%</v>
      </c>
      <c r="C107" s="2">
        <v>343948</v>
      </c>
      <c r="D107" s="2">
        <v>30818</v>
      </c>
      <c r="E107" s="3">
        <v>39521696.659999967</v>
      </c>
      <c r="G107" s="7">
        <f t="shared" si="27"/>
        <v>114.9060225964389</v>
      </c>
      <c r="H107" s="7">
        <f t="shared" si="28"/>
        <v>1378.8722711572668</v>
      </c>
      <c r="I107" s="7">
        <f t="shared" si="29"/>
        <v>1282.4225017846702</v>
      </c>
      <c r="J107" s="2">
        <f t="shared" si="30"/>
        <v>28662.333333333332</v>
      </c>
      <c r="K107" s="18">
        <f t="shared" si="31"/>
        <v>11.160620416639626</v>
      </c>
      <c r="M107" s="5">
        <f t="shared" si="32"/>
        <v>5.5454115253749563E-3</v>
      </c>
      <c r="N107" s="5">
        <f t="shared" si="32"/>
        <v>5.4796128105374705E-3</v>
      </c>
      <c r="O107" s="6">
        <f t="shared" si="32"/>
        <v>7.478217861057665E-4</v>
      </c>
      <c r="Q107" s="11">
        <f t="shared" si="35"/>
        <v>16207199</v>
      </c>
      <c r="R107" s="11">
        <f t="shared" si="35"/>
        <v>1596204</v>
      </c>
      <c r="S107" s="8">
        <f t="shared" si="35"/>
        <v>865677482.54999995</v>
      </c>
      <c r="U107" s="6">
        <f t="shared" si="26"/>
        <v>0.26130574426554437</v>
      </c>
      <c r="V107" s="6">
        <f t="shared" si="26"/>
        <v>0.28381400112373134</v>
      </c>
      <c r="W107" s="6">
        <f t="shared" si="26"/>
        <v>1.6380179392634531E-2</v>
      </c>
      <c r="Y107" s="8">
        <f t="shared" si="34"/>
        <v>2242898426278.0825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Bottom 50%</v>
      </c>
      <c r="C108" s="2">
        <v>290941</v>
      </c>
      <c r="D108" s="2">
        <v>26142</v>
      </c>
      <c r="E108" s="3">
        <v>34374515.460000038</v>
      </c>
      <c r="G108" s="7">
        <f t="shared" si="27"/>
        <v>118.1494373773378</v>
      </c>
      <c r="H108" s="7">
        <f t="shared" si="28"/>
        <v>1417.7932485280537</v>
      </c>
      <c r="I108" s="7">
        <f t="shared" si="29"/>
        <v>1314.9152880422323</v>
      </c>
      <c r="J108" s="2">
        <f t="shared" si="30"/>
        <v>24245.083333333332</v>
      </c>
      <c r="K108" s="18">
        <f t="shared" si="31"/>
        <v>11.129255604008875</v>
      </c>
      <c r="M108" s="5">
        <f t="shared" si="32"/>
        <v>4.6907892315237046E-3</v>
      </c>
      <c r="N108" s="5">
        <f t="shared" si="32"/>
        <v>4.6481938507713207E-3</v>
      </c>
      <c r="O108" s="6">
        <f t="shared" si="32"/>
        <v>6.5042783382917484E-4</v>
      </c>
      <c r="Q108" s="11">
        <f t="shared" si="35"/>
        <v>16498140</v>
      </c>
      <c r="R108" s="11">
        <f t="shared" si="35"/>
        <v>1622346</v>
      </c>
      <c r="S108" s="8">
        <f t="shared" si="35"/>
        <v>900051998.00999999</v>
      </c>
      <c r="U108" s="6">
        <f t="shared" si="26"/>
        <v>0.26599653349706809</v>
      </c>
      <c r="V108" s="6">
        <f t="shared" si="26"/>
        <v>0.28846219497450265</v>
      </c>
      <c r="W108" s="6">
        <f t="shared" si="26"/>
        <v>1.7030607226463705E-2</v>
      </c>
      <c r="Y108" s="8">
        <f t="shared" si="34"/>
        <v>1880579422529.8579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Bottom 50%</v>
      </c>
      <c r="C109" s="2">
        <v>332192</v>
      </c>
      <c r="D109" s="2">
        <v>29828</v>
      </c>
      <c r="E109" s="3">
        <v>40190915.159999967</v>
      </c>
      <c r="G109" s="7">
        <f t="shared" si="27"/>
        <v>120.98700498506878</v>
      </c>
      <c r="H109" s="7">
        <f t="shared" si="28"/>
        <v>1451.8440598208254</v>
      </c>
      <c r="I109" s="7">
        <f t="shared" si="29"/>
        <v>1347.4223937240165</v>
      </c>
      <c r="J109" s="2">
        <f t="shared" si="30"/>
        <v>27682.666666666668</v>
      </c>
      <c r="K109" s="18">
        <f t="shared" si="31"/>
        <v>11.136918331768808</v>
      </c>
      <c r="M109" s="5">
        <f t="shared" si="32"/>
        <v>5.3558716591966147E-3</v>
      </c>
      <c r="N109" s="5">
        <f t="shared" si="32"/>
        <v>5.3035852720069981E-3</v>
      </c>
      <c r="O109" s="6">
        <f t="shared" si="32"/>
        <v>7.6048460719541707E-4</v>
      </c>
      <c r="Q109" s="11">
        <f t="shared" si="35"/>
        <v>16830332</v>
      </c>
      <c r="R109" s="11">
        <f t="shared" si="35"/>
        <v>1652174</v>
      </c>
      <c r="S109" s="8">
        <f t="shared" si="35"/>
        <v>940242913.16999996</v>
      </c>
      <c r="U109" s="6">
        <f t="shared" si="26"/>
        <v>0.27135240515626469</v>
      </c>
      <c r="V109" s="6">
        <f t="shared" si="26"/>
        <v>0.29376578024650968</v>
      </c>
      <c r="W109" s="6">
        <f t="shared" si="26"/>
        <v>1.7791091833659123E-2</v>
      </c>
      <c r="Y109" s="8">
        <f t="shared" si="34"/>
        <v>2130645532515.543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Bottom 50%</v>
      </c>
      <c r="C110" s="2">
        <v>332252</v>
      </c>
      <c r="D110" s="2">
        <v>29715</v>
      </c>
      <c r="E110" s="3">
        <v>41080126</v>
      </c>
      <c r="G110" s="7">
        <f t="shared" si="27"/>
        <v>123.64147093170244</v>
      </c>
      <c r="H110" s="7">
        <f t="shared" si="28"/>
        <v>1483.6976511804294</v>
      </c>
      <c r="I110" s="7">
        <f t="shared" si="29"/>
        <v>1382.4710079084637</v>
      </c>
      <c r="J110" s="2">
        <f t="shared" si="30"/>
        <v>27687.666666666668</v>
      </c>
      <c r="K110" s="18">
        <f t="shared" si="31"/>
        <v>11.181288911324247</v>
      </c>
      <c r="M110" s="5">
        <f t="shared" si="32"/>
        <v>5.3568390283673106E-3</v>
      </c>
      <c r="N110" s="5">
        <f t="shared" si="32"/>
        <v>5.2834932398312983E-3</v>
      </c>
      <c r="O110" s="6">
        <f t="shared" si="32"/>
        <v>7.7731008015813157E-4</v>
      </c>
      <c r="Q110" s="11">
        <f t="shared" si="35"/>
        <v>17162584</v>
      </c>
      <c r="R110" s="11">
        <f t="shared" si="35"/>
        <v>1681889</v>
      </c>
      <c r="S110" s="8">
        <f t="shared" si="35"/>
        <v>981323039.16999996</v>
      </c>
      <c r="U110" s="6">
        <f t="shared" si="26"/>
        <v>0.276709244184632</v>
      </c>
      <c r="V110" s="6">
        <f t="shared" si="26"/>
        <v>0.29904927348634097</v>
      </c>
      <c r="W110" s="6">
        <f t="shared" si="26"/>
        <v>1.8568401913817256E-2</v>
      </c>
      <c r="Y110" s="8">
        <f t="shared" si="34"/>
        <v>2115583611490.2061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Bottom 50%</v>
      </c>
      <c r="C111" s="2">
        <v>278918</v>
      </c>
      <c r="D111" s="2">
        <v>24901</v>
      </c>
      <c r="E111" s="3">
        <v>35235709.730000019</v>
      </c>
      <c r="G111" s="7">
        <f t="shared" si="27"/>
        <v>126.32999566180749</v>
      </c>
      <c r="H111" s="7">
        <f t="shared" si="28"/>
        <v>1515.9599479416897</v>
      </c>
      <c r="I111" s="7">
        <f t="shared" si="29"/>
        <v>1415.0319155857203</v>
      </c>
      <c r="J111" s="2">
        <f t="shared" si="30"/>
        <v>23243.166666666668</v>
      </c>
      <c r="K111" s="18">
        <f t="shared" si="31"/>
        <v>11.20107626199751</v>
      </c>
      <c r="M111" s="5">
        <f t="shared" si="32"/>
        <v>4.4969445725357672E-3</v>
      </c>
      <c r="N111" s="5">
        <f t="shared" si="32"/>
        <v>4.4275371080275674E-3</v>
      </c>
      <c r="O111" s="6">
        <f t="shared" si="32"/>
        <v>6.667231827539909E-4</v>
      </c>
      <c r="Q111" s="11">
        <f t="shared" si="35"/>
        <v>17441502</v>
      </c>
      <c r="R111" s="11">
        <f t="shared" si="35"/>
        <v>1706790</v>
      </c>
      <c r="S111" s="8">
        <f t="shared" si="35"/>
        <v>1016558748.9</v>
      </c>
      <c r="U111" s="6">
        <f t="shared" si="26"/>
        <v>0.2812061887571678</v>
      </c>
      <c r="V111" s="6">
        <f t="shared" si="26"/>
        <v>0.30347681059436854</v>
      </c>
      <c r="W111" s="6">
        <f t="shared" si="26"/>
        <v>1.9235125096571246E-2</v>
      </c>
      <c r="Y111" s="8">
        <f t="shared" si="34"/>
        <v>1762898843138.7139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Bottom 50%</v>
      </c>
      <c r="C112" s="2">
        <v>323638</v>
      </c>
      <c r="D112" s="2">
        <v>28891</v>
      </c>
      <c r="E112" s="3">
        <v>41820032.110000014</v>
      </c>
      <c r="G112" s="7">
        <f t="shared" si="27"/>
        <v>129.21854698768382</v>
      </c>
      <c r="H112" s="7">
        <f t="shared" si="28"/>
        <v>1550.622563852206</v>
      </c>
      <c r="I112" s="7">
        <f t="shared" si="29"/>
        <v>1447.5107164861035</v>
      </c>
      <c r="J112" s="2">
        <f t="shared" si="30"/>
        <v>26969.833333333332</v>
      </c>
      <c r="K112" s="18">
        <f t="shared" si="31"/>
        <v>11.202035235886608</v>
      </c>
      <c r="M112" s="5">
        <f t="shared" si="32"/>
        <v>5.2179570610944095E-3</v>
      </c>
      <c r="N112" s="5">
        <f t="shared" si="32"/>
        <v>5.1369814299837132E-3</v>
      </c>
      <c r="O112" s="6">
        <f t="shared" si="32"/>
        <v>7.9131043832825025E-4</v>
      </c>
      <c r="Q112" s="11">
        <f t="shared" si="35"/>
        <v>17765140</v>
      </c>
      <c r="R112" s="11">
        <f t="shared" si="35"/>
        <v>1735681</v>
      </c>
      <c r="S112" s="8">
        <f t="shared" si="35"/>
        <v>1058378781.01</v>
      </c>
      <c r="U112" s="6">
        <f t="shared" si="26"/>
        <v>0.2864241458182622</v>
      </c>
      <c r="V112" s="6">
        <f t="shared" si="26"/>
        <v>0.30861379202435224</v>
      </c>
      <c r="W112" s="6">
        <f t="shared" si="26"/>
        <v>2.0026435534899495E-2</v>
      </c>
      <c r="Y112" s="8">
        <f t="shared" si="34"/>
        <v>2029300580695.4453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Bottom 50%</v>
      </c>
      <c r="C113" s="2">
        <v>319229</v>
      </c>
      <c r="D113" s="2">
        <v>28533</v>
      </c>
      <c r="E113" s="3">
        <v>42300963.359999895</v>
      </c>
      <c r="G113" s="7">
        <f t="shared" si="27"/>
        <v>132.50977624213306</v>
      </c>
      <c r="H113" s="7">
        <f t="shared" si="28"/>
        <v>1590.1173149055967</v>
      </c>
      <c r="I113" s="7">
        <f t="shared" si="29"/>
        <v>1482.5277173798722</v>
      </c>
      <c r="J113" s="2">
        <f t="shared" si="30"/>
        <v>26602.416666666668</v>
      </c>
      <c r="K113" s="18">
        <f t="shared" si="31"/>
        <v>11.188062944660569</v>
      </c>
      <c r="M113" s="5">
        <f t="shared" si="32"/>
        <v>5.1468715498677762E-3</v>
      </c>
      <c r="N113" s="5">
        <f t="shared" si="32"/>
        <v>5.0733270271615828E-3</v>
      </c>
      <c r="O113" s="6">
        <f t="shared" si="32"/>
        <v>8.0041052503411762E-4</v>
      </c>
      <c r="Q113" s="11">
        <f t="shared" si="35"/>
        <v>18084369</v>
      </c>
      <c r="R113" s="11">
        <f t="shared" si="35"/>
        <v>1764214</v>
      </c>
      <c r="S113" s="8">
        <f t="shared" si="35"/>
        <v>1100679744.3699999</v>
      </c>
      <c r="U113" s="6">
        <f t="shared" si="26"/>
        <v>0.29157101736812996</v>
      </c>
      <c r="V113" s="6">
        <f t="shared" si="26"/>
        <v>0.31368711905151386</v>
      </c>
      <c r="W113" s="6">
        <f t="shared" si="26"/>
        <v>2.0826846059933613E-2</v>
      </c>
      <c r="Y113" s="8">
        <f t="shared" si="34"/>
        <v>1983469023934.3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Bottom 50%</v>
      </c>
      <c r="C114" s="2">
        <v>447482</v>
      </c>
      <c r="D114" s="2">
        <v>39799</v>
      </c>
      <c r="E114" s="3">
        <v>60690914.340000153</v>
      </c>
      <c r="G114" s="7">
        <f t="shared" si="27"/>
        <v>135.62761036198137</v>
      </c>
      <c r="H114" s="7">
        <f t="shared" si="28"/>
        <v>1627.5313243437763</v>
      </c>
      <c r="I114" s="7">
        <f t="shared" si="29"/>
        <v>1524.935660192471</v>
      </c>
      <c r="J114" s="2">
        <f t="shared" si="30"/>
        <v>37290.166666666664</v>
      </c>
      <c r="K114" s="18">
        <f t="shared" si="31"/>
        <v>11.243548832885248</v>
      </c>
      <c r="M114" s="5">
        <f t="shared" si="32"/>
        <v>7.2146715206886968E-3</v>
      </c>
      <c r="N114" s="5">
        <f t="shared" si="32"/>
        <v>7.0764848545194622E-3</v>
      </c>
      <c r="O114" s="6">
        <f t="shared" si="32"/>
        <v>1.1483815675369599E-3</v>
      </c>
      <c r="Q114" s="11">
        <f t="shared" si="35"/>
        <v>18531851</v>
      </c>
      <c r="R114" s="11">
        <f t="shared" si="35"/>
        <v>1804013</v>
      </c>
      <c r="S114" s="8">
        <f t="shared" si="35"/>
        <v>1161370658.71</v>
      </c>
      <c r="U114" s="6">
        <f t="shared" si="26"/>
        <v>0.29878568888881868</v>
      </c>
      <c r="V114" s="6">
        <f t="shared" si="26"/>
        <v>0.32076360390603331</v>
      </c>
      <c r="W114" s="6">
        <f t="shared" si="26"/>
        <v>2.1975227627470575E-2</v>
      </c>
      <c r="Y114" s="8">
        <f t="shared" si="34"/>
        <v>2756302883737.8989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Bottom 50%</v>
      </c>
      <c r="C115" s="2">
        <v>444322</v>
      </c>
      <c r="D115" s="2">
        <v>39532</v>
      </c>
      <c r="E115" s="3">
        <v>62256503.579999924</v>
      </c>
      <c r="G115" s="7">
        <f t="shared" si="27"/>
        <v>140.11573493997579</v>
      </c>
      <c r="H115" s="7">
        <f t="shared" si="28"/>
        <v>1681.3888192797094</v>
      </c>
      <c r="I115" s="7">
        <f t="shared" si="29"/>
        <v>1574.8381963978529</v>
      </c>
      <c r="J115" s="2">
        <f t="shared" si="30"/>
        <v>37026.833333333336</v>
      </c>
      <c r="K115" s="18">
        <f t="shared" si="31"/>
        <v>11.239552767378326</v>
      </c>
      <c r="M115" s="5">
        <f t="shared" si="32"/>
        <v>7.163723411032049E-3</v>
      </c>
      <c r="N115" s="5">
        <f t="shared" si="32"/>
        <v>7.029010760794578E-3</v>
      </c>
      <c r="O115" s="6">
        <f t="shared" si="32"/>
        <v>1.1780053398116341E-3</v>
      </c>
      <c r="Q115" s="11">
        <f t="shared" si="35"/>
        <v>18976173</v>
      </c>
      <c r="R115" s="11">
        <f t="shared" si="35"/>
        <v>1843545</v>
      </c>
      <c r="S115" s="8">
        <f t="shared" si="35"/>
        <v>1223627162.29</v>
      </c>
      <c r="U115" s="6">
        <f t="shared" si="26"/>
        <v>0.30594941229985073</v>
      </c>
      <c r="V115" s="6">
        <f t="shared" si="26"/>
        <v>0.32779261466682785</v>
      </c>
      <c r="W115" s="6">
        <f t="shared" si="26"/>
        <v>2.3153232967282208E-2</v>
      </c>
      <c r="Y115" s="8">
        <f t="shared" si="34"/>
        <v>2702656668094.1475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Bottom 50%</v>
      </c>
      <c r="C116" s="2">
        <v>438342</v>
      </c>
      <c r="D116" s="2">
        <v>38981</v>
      </c>
      <c r="E116" s="3">
        <v>63340846.539999962</v>
      </c>
      <c r="G116" s="7">
        <f t="shared" si="27"/>
        <v>144.50097535714113</v>
      </c>
      <c r="H116" s="7">
        <f t="shared" si="28"/>
        <v>1734.0117042856937</v>
      </c>
      <c r="I116" s="7">
        <f t="shared" si="29"/>
        <v>1624.9158959493077</v>
      </c>
      <c r="J116" s="2">
        <f t="shared" si="30"/>
        <v>36528.5</v>
      </c>
      <c r="K116" s="18">
        <f t="shared" si="31"/>
        <v>11.245016803057901</v>
      </c>
      <c r="M116" s="5">
        <f t="shared" si="32"/>
        <v>7.0673089503526954E-3</v>
      </c>
      <c r="N116" s="5">
        <f t="shared" si="32"/>
        <v>6.9310398782387291E-3</v>
      </c>
      <c r="O116" s="6">
        <f t="shared" si="32"/>
        <v>1.1985230644446243E-3</v>
      </c>
      <c r="Q116" s="11">
        <f t="shared" si="35"/>
        <v>19414515</v>
      </c>
      <c r="R116" s="11">
        <f t="shared" si="35"/>
        <v>1882526</v>
      </c>
      <c r="S116" s="8">
        <f t="shared" si="35"/>
        <v>1286968008.8299999</v>
      </c>
      <c r="U116" s="6">
        <f t="shared" si="26"/>
        <v>0.31301672125020341</v>
      </c>
      <c r="V116" s="6">
        <f t="shared" si="26"/>
        <v>0.33472365454506658</v>
      </c>
      <c r="W116" s="6">
        <f t="shared" si="26"/>
        <v>2.4351756031726832E-2</v>
      </c>
      <c r="Y116" s="8">
        <f t="shared" si="34"/>
        <v>2633538224103.8076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Bottom 50%</v>
      </c>
      <c r="C117" s="2">
        <v>425925</v>
      </c>
      <c r="D117" s="2">
        <v>37881</v>
      </c>
      <c r="E117" s="3">
        <v>63450602.890000105</v>
      </c>
      <c r="G117" s="7">
        <f t="shared" si="27"/>
        <v>148.97130454892317</v>
      </c>
      <c r="H117" s="7">
        <f t="shared" si="28"/>
        <v>1787.6556545870781</v>
      </c>
      <c r="I117" s="7">
        <f t="shared" si="29"/>
        <v>1674.9980964071726</v>
      </c>
      <c r="J117" s="2">
        <f t="shared" si="30"/>
        <v>35493.75</v>
      </c>
      <c r="K117" s="18">
        <f t="shared" si="31"/>
        <v>11.243763364219529</v>
      </c>
      <c r="M117" s="5">
        <f t="shared" si="32"/>
        <v>6.8671119004771889E-3</v>
      </c>
      <c r="N117" s="5">
        <f t="shared" si="32"/>
        <v>6.7354537243159819E-3</v>
      </c>
      <c r="O117" s="6">
        <f t="shared" si="32"/>
        <v>1.2005998525541951E-3</v>
      </c>
      <c r="Q117" s="11">
        <f t="shared" si="35"/>
        <v>19840440</v>
      </c>
      <c r="R117" s="11">
        <f t="shared" si="35"/>
        <v>1920407</v>
      </c>
      <c r="S117" s="8">
        <f t="shared" si="35"/>
        <v>1350418611.72</v>
      </c>
      <c r="U117" s="6">
        <f t="shared" si="26"/>
        <v>0.31988383315068059</v>
      </c>
      <c r="V117" s="6">
        <f t="shared" si="26"/>
        <v>0.34145910826938258</v>
      </c>
      <c r="W117" s="6">
        <f t="shared" si="26"/>
        <v>2.5552355884281029E-2</v>
      </c>
      <c r="Y117" s="8">
        <f t="shared" si="34"/>
        <v>2526705825004.7583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Bottom 50%</v>
      </c>
      <c r="C118" s="2">
        <v>415827</v>
      </c>
      <c r="D118" s="2">
        <v>36984</v>
      </c>
      <c r="E118" s="3">
        <v>63792041.609999895</v>
      </c>
      <c r="G118" s="7">
        <f t="shared" si="27"/>
        <v>153.41005180038789</v>
      </c>
      <c r="H118" s="7">
        <f t="shared" si="28"/>
        <v>1840.9206216046546</v>
      </c>
      <c r="I118" s="7">
        <f t="shared" si="29"/>
        <v>1724.8551159961037</v>
      </c>
      <c r="J118" s="2">
        <f t="shared" si="30"/>
        <v>34652.25</v>
      </c>
      <c r="K118" s="18">
        <f t="shared" si="31"/>
        <v>11.243429591174563</v>
      </c>
      <c r="M118" s="5">
        <f t="shared" si="32"/>
        <v>6.7043036690490766E-3</v>
      </c>
      <c r="N118" s="5">
        <f t="shared" si="32"/>
        <v>6.5759621060717055E-3</v>
      </c>
      <c r="O118" s="6">
        <f t="shared" si="32"/>
        <v>1.2070604889897339E-3</v>
      </c>
      <c r="Q118" s="11">
        <f t="shared" si="35"/>
        <v>20256267</v>
      </c>
      <c r="R118" s="11">
        <f t="shared" si="35"/>
        <v>1957391</v>
      </c>
      <c r="S118" s="8">
        <f t="shared" si="35"/>
        <v>1414210653.3299999</v>
      </c>
      <c r="U118" s="6">
        <f t="shared" si="26"/>
        <v>0.3265881368197297</v>
      </c>
      <c r="V118" s="6">
        <f t="shared" si="26"/>
        <v>0.34803507037545428</v>
      </c>
      <c r="W118" s="6">
        <f t="shared" si="26"/>
        <v>2.6759416373270763E-2</v>
      </c>
      <c r="Y118" s="8">
        <f t="shared" si="34"/>
        <v>2435753829194.9805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Bottom 50%</v>
      </c>
      <c r="C119" s="2">
        <v>410805</v>
      </c>
      <c r="D119" s="2">
        <v>36385</v>
      </c>
      <c r="E119" s="3">
        <v>64572673.150000095</v>
      </c>
      <c r="G119" s="7">
        <f t="shared" si="27"/>
        <v>157.18570404449824</v>
      </c>
      <c r="H119" s="7">
        <f t="shared" si="28"/>
        <v>1886.2284485339787</v>
      </c>
      <c r="I119" s="7">
        <f t="shared" si="29"/>
        <v>1774.7058719252466</v>
      </c>
      <c r="J119" s="2">
        <f t="shared" si="30"/>
        <v>34233.75</v>
      </c>
      <c r="K119" s="18">
        <f t="shared" si="31"/>
        <v>11.290504328706884</v>
      </c>
      <c r="M119" s="5">
        <f t="shared" si="32"/>
        <v>6.6233348694618339E-3</v>
      </c>
      <c r="N119" s="5">
        <f t="shared" si="32"/>
        <v>6.4694565549810457E-3</v>
      </c>
      <c r="O119" s="6">
        <f t="shared" si="32"/>
        <v>1.2218314457519289E-3</v>
      </c>
      <c r="Q119" s="11">
        <f t="shared" si="35"/>
        <v>20667072</v>
      </c>
      <c r="R119" s="11">
        <f t="shared" si="35"/>
        <v>1993776</v>
      </c>
      <c r="S119" s="8">
        <f t="shared" si="35"/>
        <v>1478783326.48</v>
      </c>
      <c r="U119" s="6">
        <f t="shared" si="26"/>
        <v>0.33321147168919152</v>
      </c>
      <c r="V119" s="6">
        <f t="shared" si="26"/>
        <v>0.35450452693043533</v>
      </c>
      <c r="W119" s="6">
        <f t="shared" si="26"/>
        <v>2.7981247819022691E-2</v>
      </c>
      <c r="Y119" s="8">
        <f t="shared" si="34"/>
        <v>2380399066184.5659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Bottom 50%</v>
      </c>
      <c r="C120" s="2">
        <v>399993</v>
      </c>
      <c r="D120" s="2">
        <v>35526</v>
      </c>
      <c r="E120" s="3">
        <v>64832047.180000067</v>
      </c>
      <c r="G120" s="7">
        <f t="shared" si="27"/>
        <v>162.08295440170221</v>
      </c>
      <c r="H120" s="7">
        <f t="shared" si="28"/>
        <v>1944.9954528204266</v>
      </c>
      <c r="I120" s="7">
        <f t="shared" si="29"/>
        <v>1824.9182902662858</v>
      </c>
      <c r="J120" s="2">
        <f t="shared" si="30"/>
        <v>33332.75</v>
      </c>
      <c r="K120" s="18">
        <f t="shared" si="31"/>
        <v>11.259162303664921</v>
      </c>
      <c r="M120" s="5">
        <f t="shared" si="32"/>
        <v>6.4490149449024413E-3</v>
      </c>
      <c r="N120" s="5">
        <f t="shared" si="32"/>
        <v>6.3167215493268279E-3</v>
      </c>
      <c r="O120" s="6">
        <f t="shared" si="32"/>
        <v>1.2267392702325602E-3</v>
      </c>
      <c r="Q120" s="11">
        <f t="shared" si="35"/>
        <v>21067065</v>
      </c>
      <c r="R120" s="11">
        <f t="shared" si="35"/>
        <v>2029302</v>
      </c>
      <c r="S120" s="8">
        <f t="shared" si="35"/>
        <v>1543615373.6600001</v>
      </c>
      <c r="U120" s="6">
        <f t="shared" si="26"/>
        <v>0.33966048663409393</v>
      </c>
      <c r="V120" s="6">
        <f t="shared" si="26"/>
        <v>0.36082124847976216</v>
      </c>
      <c r="W120" s="6">
        <f t="shared" si="26"/>
        <v>2.920798708925525E-2</v>
      </c>
      <c r="Y120" s="8">
        <f t="shared" si="34"/>
        <v>2285195588609.2334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Bottom 50%</v>
      </c>
      <c r="C121" s="2">
        <v>399070</v>
      </c>
      <c r="D121" s="2">
        <v>35334</v>
      </c>
      <c r="E121" s="3">
        <v>66249218.409999847</v>
      </c>
      <c r="G121" s="7">
        <f t="shared" si="27"/>
        <v>166.0090169895002</v>
      </c>
      <c r="H121" s="7">
        <f t="shared" si="28"/>
        <v>1992.1082038740024</v>
      </c>
      <c r="I121" s="7">
        <f t="shared" si="29"/>
        <v>1874.9425032546512</v>
      </c>
      <c r="J121" s="2">
        <f t="shared" si="30"/>
        <v>33255.833333333336</v>
      </c>
      <c r="K121" s="18">
        <f t="shared" si="31"/>
        <v>11.294220863757287</v>
      </c>
      <c r="M121" s="5">
        <f t="shared" si="32"/>
        <v>6.4341335824932367E-3</v>
      </c>
      <c r="N121" s="5">
        <f t="shared" si="32"/>
        <v>6.2825828751875848E-3</v>
      </c>
      <c r="O121" s="6">
        <f t="shared" si="32"/>
        <v>1.2535547060564165E-3</v>
      </c>
      <c r="Q121" s="11">
        <f t="shared" si="35"/>
        <v>21466135</v>
      </c>
      <c r="R121" s="11">
        <f t="shared" si="35"/>
        <v>2064636</v>
      </c>
      <c r="S121" s="8">
        <f t="shared" si="35"/>
        <v>1609864592.0699999</v>
      </c>
      <c r="U121" s="6">
        <f t="shared" si="26"/>
        <v>0.34609462021658721</v>
      </c>
      <c r="V121" s="6">
        <f t="shared" si="26"/>
        <v>0.36710383135494973</v>
      </c>
      <c r="W121" s="6">
        <f t="shared" si="26"/>
        <v>3.0461541795311665E-2</v>
      </c>
      <c r="Y121" s="8">
        <f t="shared" si="34"/>
        <v>2254050700614.4912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Bottom 50%</v>
      </c>
      <c r="C122" s="2">
        <v>384473</v>
      </c>
      <c r="D122" s="2">
        <v>34120</v>
      </c>
      <c r="E122" s="3">
        <v>65670226.390000105</v>
      </c>
      <c r="G122" s="7">
        <f t="shared" si="27"/>
        <v>170.80582092890816</v>
      </c>
      <c r="H122" s="7">
        <f t="shared" si="28"/>
        <v>2049.6698511468981</v>
      </c>
      <c r="I122" s="7">
        <f t="shared" si="29"/>
        <v>1924.6842435521719</v>
      </c>
      <c r="J122" s="2">
        <f t="shared" si="30"/>
        <v>32039.416666666668</v>
      </c>
      <c r="K122" s="18">
        <f t="shared" si="31"/>
        <v>11.268259085580304</v>
      </c>
      <c r="M122" s="5">
        <f t="shared" si="32"/>
        <v>6.1987887860824467E-3</v>
      </c>
      <c r="N122" s="5">
        <f t="shared" si="32"/>
        <v>6.0667268834946626E-3</v>
      </c>
      <c r="O122" s="6">
        <f t="shared" si="32"/>
        <v>1.2425991327099054E-3</v>
      </c>
      <c r="Q122" s="11">
        <f t="shared" ref="Q122:S137" si="36">+Q121+C122</f>
        <v>21850608</v>
      </c>
      <c r="R122" s="11">
        <f t="shared" si="36"/>
        <v>2098756</v>
      </c>
      <c r="S122" s="8">
        <f t="shared" si="36"/>
        <v>1675534818.46</v>
      </c>
      <c r="U122" s="6">
        <f t="shared" si="26"/>
        <v>0.35229340900266964</v>
      </c>
      <c r="V122" s="6">
        <f t="shared" si="26"/>
        <v>0.37317055823844442</v>
      </c>
      <c r="W122" s="6">
        <f t="shared" si="26"/>
        <v>3.1704140928021575E-2</v>
      </c>
      <c r="Y122" s="8">
        <f t="shared" si="34"/>
        <v>2141342652747.5105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Bottom 50%</v>
      </c>
      <c r="C123" s="2">
        <v>386717</v>
      </c>
      <c r="D123" s="2">
        <v>34272</v>
      </c>
      <c r="E123" s="3">
        <v>67683662.879999876</v>
      </c>
      <c r="G123" s="7">
        <f t="shared" si="27"/>
        <v>175.02117279560991</v>
      </c>
      <c r="H123" s="7">
        <f t="shared" si="28"/>
        <v>2100.254073547319</v>
      </c>
      <c r="I123" s="7">
        <f t="shared" si="29"/>
        <v>1974.8967927170831</v>
      </c>
      <c r="J123" s="2">
        <f t="shared" si="30"/>
        <v>32226.416666666668</v>
      </c>
      <c r="K123" s="18">
        <f t="shared" si="31"/>
        <v>11.28375933706816</v>
      </c>
      <c r="M123" s="5">
        <f t="shared" si="32"/>
        <v>6.2349683930664722E-3</v>
      </c>
      <c r="N123" s="5">
        <f t="shared" si="32"/>
        <v>6.0937533338548963E-3</v>
      </c>
      <c r="O123" s="6">
        <f t="shared" si="32"/>
        <v>1.2806969827368266E-3</v>
      </c>
      <c r="Q123" s="11">
        <f t="shared" si="36"/>
        <v>22237325</v>
      </c>
      <c r="R123" s="11">
        <f t="shared" si="36"/>
        <v>2133028</v>
      </c>
      <c r="S123" s="8">
        <f t="shared" si="36"/>
        <v>1743218481.3399999</v>
      </c>
      <c r="U123" s="6">
        <f t="shared" si="26"/>
        <v>0.35852837739573612</v>
      </c>
      <c r="V123" s="6">
        <f t="shared" si="26"/>
        <v>0.37926431157229928</v>
      </c>
      <c r="W123" s="6">
        <f t="shared" si="26"/>
        <v>3.2984837910758402E-2</v>
      </c>
      <c r="Y123" s="8">
        <f t="shared" si="34"/>
        <v>2127269466165.2512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Bottom 50%</v>
      </c>
      <c r="C124" s="2">
        <v>375534</v>
      </c>
      <c r="D124" s="2">
        <v>33229</v>
      </c>
      <c r="E124" s="3">
        <v>67289103.810000181</v>
      </c>
      <c r="G124" s="7">
        <f t="shared" si="27"/>
        <v>179.18245434501318</v>
      </c>
      <c r="H124" s="7">
        <f t="shared" si="28"/>
        <v>2150.1894521401582</v>
      </c>
      <c r="I124" s="7">
        <f t="shared" si="29"/>
        <v>2025.0113999819489</v>
      </c>
      <c r="J124" s="2">
        <f t="shared" si="30"/>
        <v>31294.5</v>
      </c>
      <c r="K124" s="18">
        <f t="shared" si="31"/>
        <v>11.301393361220621</v>
      </c>
      <c r="M124" s="5">
        <f t="shared" si="32"/>
        <v>6.0546669024682765E-3</v>
      </c>
      <c r="N124" s="5">
        <f t="shared" si="32"/>
        <v>5.9083020988172372E-3</v>
      </c>
      <c r="O124" s="6">
        <f t="shared" si="32"/>
        <v>1.2732312134660949E-3</v>
      </c>
      <c r="Q124" s="11">
        <f t="shared" si="36"/>
        <v>22612859</v>
      </c>
      <c r="R124" s="11">
        <f t="shared" si="36"/>
        <v>2166257</v>
      </c>
      <c r="S124" s="8">
        <f t="shared" si="36"/>
        <v>1810507585.1500001</v>
      </c>
      <c r="U124" s="6">
        <f t="shared" si="26"/>
        <v>0.36458304429820437</v>
      </c>
      <c r="V124" s="6">
        <f t="shared" si="26"/>
        <v>0.38517261367111655</v>
      </c>
      <c r="W124" s="6">
        <f t="shared" si="26"/>
        <v>3.4258069124224494E-2</v>
      </c>
      <c r="Y124" s="8">
        <f t="shared" si="34"/>
        <v>2040438714932.9487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Bottom 50%</v>
      </c>
      <c r="C125" s="2">
        <v>367425</v>
      </c>
      <c r="D125" s="2">
        <v>32473</v>
      </c>
      <c r="E125" s="3">
        <v>67382202.21999979</v>
      </c>
      <c r="G125" s="7">
        <f t="shared" si="27"/>
        <v>183.3903578145194</v>
      </c>
      <c r="H125" s="7">
        <f t="shared" si="28"/>
        <v>2200.6842937742331</v>
      </c>
      <c r="I125" s="7">
        <f t="shared" si="29"/>
        <v>2075.0223946047422</v>
      </c>
      <c r="J125" s="2">
        <f t="shared" si="30"/>
        <v>30618.75</v>
      </c>
      <c r="K125" s="18">
        <f t="shared" si="31"/>
        <v>11.314784590274998</v>
      </c>
      <c r="M125" s="5">
        <f t="shared" si="32"/>
        <v>5.9239269590487314E-3</v>
      </c>
      <c r="N125" s="5">
        <f t="shared" si="32"/>
        <v>5.7738810693939678E-3</v>
      </c>
      <c r="O125" s="6">
        <f t="shared" si="32"/>
        <v>1.2749928033049234E-3</v>
      </c>
      <c r="Q125" s="11">
        <f t="shared" si="36"/>
        <v>22980284</v>
      </c>
      <c r="R125" s="11">
        <f t="shared" si="36"/>
        <v>2198730</v>
      </c>
      <c r="S125" s="8">
        <f t="shared" si="36"/>
        <v>1877889787.3699999</v>
      </c>
      <c r="U125" s="6">
        <f t="shared" si="26"/>
        <v>0.37050697125725313</v>
      </c>
      <c r="V125" s="6">
        <f t="shared" si="26"/>
        <v>0.39094649474051052</v>
      </c>
      <c r="W125" s="6">
        <f t="shared" si="26"/>
        <v>3.5533061927529419E-2</v>
      </c>
      <c r="Y125" s="8">
        <f t="shared" si="34"/>
        <v>1971488591152.6418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Bottom 50%</v>
      </c>
      <c r="C126" s="2">
        <v>360780</v>
      </c>
      <c r="D126" s="2">
        <v>31858</v>
      </c>
      <c r="E126" s="3">
        <v>67695151.940000057</v>
      </c>
      <c r="G126" s="7">
        <f t="shared" si="27"/>
        <v>187.63554504129957</v>
      </c>
      <c r="H126" s="7">
        <f t="shared" si="28"/>
        <v>2251.6265404955948</v>
      </c>
      <c r="I126" s="7">
        <f t="shared" si="29"/>
        <v>2124.9027540963043</v>
      </c>
      <c r="J126" s="2">
        <f t="shared" si="30"/>
        <v>30065</v>
      </c>
      <c r="K126" s="18">
        <f t="shared" si="31"/>
        <v>11.324628036913804</v>
      </c>
      <c r="M126" s="5">
        <f t="shared" si="32"/>
        <v>5.8167908233941659E-3</v>
      </c>
      <c r="N126" s="5">
        <f t="shared" si="32"/>
        <v>5.6645306287917046E-3</v>
      </c>
      <c r="O126" s="6">
        <f t="shared" si="32"/>
        <v>1.2809143764748517E-3</v>
      </c>
      <c r="Q126" s="11">
        <f t="shared" si="36"/>
        <v>23341064</v>
      </c>
      <c r="R126" s="11">
        <f t="shared" si="36"/>
        <v>2230588</v>
      </c>
      <c r="S126" s="8">
        <f t="shared" si="36"/>
        <v>1945584939.3099999</v>
      </c>
      <c r="U126" s="6">
        <f t="shared" si="26"/>
        <v>0.37632376208064727</v>
      </c>
      <c r="V126" s="6">
        <f t="shared" si="26"/>
        <v>0.39661102536930221</v>
      </c>
      <c r="W126" s="6">
        <f t="shared" si="26"/>
        <v>3.6813976304004271E-2</v>
      </c>
      <c r="Y126" s="8">
        <f t="shared" si="34"/>
        <v>1911332123420.8608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Bottom 50%</v>
      </c>
      <c r="C127" s="2">
        <v>357736</v>
      </c>
      <c r="D127" s="2">
        <v>31605</v>
      </c>
      <c r="E127" s="3">
        <v>68737490.309999943</v>
      </c>
      <c r="G127" s="7">
        <f t="shared" si="27"/>
        <v>192.14585702864667</v>
      </c>
      <c r="H127" s="7">
        <f t="shared" si="28"/>
        <v>2305.7502843437601</v>
      </c>
      <c r="I127" s="7">
        <f t="shared" si="29"/>
        <v>2174.8929065021339</v>
      </c>
      <c r="J127" s="2">
        <f t="shared" si="30"/>
        <v>29811.333333333332</v>
      </c>
      <c r="K127" s="18">
        <f t="shared" si="31"/>
        <v>11.318968517639615</v>
      </c>
      <c r="M127" s="5">
        <f t="shared" si="32"/>
        <v>5.7677129608008628E-3</v>
      </c>
      <c r="N127" s="5">
        <f t="shared" si="32"/>
        <v>5.6195458133894722E-3</v>
      </c>
      <c r="O127" s="6">
        <f t="shared" si="32"/>
        <v>1.3006372985013446E-3</v>
      </c>
      <c r="Q127" s="11">
        <f t="shared" si="36"/>
        <v>23698800</v>
      </c>
      <c r="R127" s="11">
        <f t="shared" si="36"/>
        <v>2262193</v>
      </c>
      <c r="S127" s="8">
        <f t="shared" si="36"/>
        <v>2014322429.6199999</v>
      </c>
      <c r="U127" s="6">
        <f t="shared" si="26"/>
        <v>0.38209147504144814</v>
      </c>
      <c r="V127" s="6">
        <f t="shared" si="26"/>
        <v>0.40223057118269168</v>
      </c>
      <c r="W127" s="6">
        <f t="shared" si="26"/>
        <v>3.8114613602505613E-2</v>
      </c>
      <c r="Y127" s="8">
        <f t="shared" si="34"/>
        <v>1869563200532.9409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Bottom 50%</v>
      </c>
      <c r="C128" s="2">
        <v>350891</v>
      </c>
      <c r="D128" s="2">
        <v>30966</v>
      </c>
      <c r="E128" s="3">
        <v>68893775.860000134</v>
      </c>
      <c r="G128" s="7">
        <f t="shared" si="27"/>
        <v>196.33953524028868</v>
      </c>
      <c r="H128" s="7">
        <f t="shared" si="28"/>
        <v>2356.0744228834642</v>
      </c>
      <c r="I128" s="7">
        <f t="shared" si="29"/>
        <v>2224.8199916036988</v>
      </c>
      <c r="J128" s="2">
        <f t="shared" si="30"/>
        <v>29240.916666666668</v>
      </c>
      <c r="K128" s="18">
        <f t="shared" si="31"/>
        <v>11.331492604792352</v>
      </c>
      <c r="M128" s="5">
        <f t="shared" si="32"/>
        <v>5.6573522612439779E-3</v>
      </c>
      <c r="N128" s="5">
        <f t="shared" si="32"/>
        <v>5.5059280385198039E-3</v>
      </c>
      <c r="O128" s="6">
        <f t="shared" si="32"/>
        <v>1.3035945029996514E-3</v>
      </c>
      <c r="Q128" s="11">
        <f t="shared" si="36"/>
        <v>24049691</v>
      </c>
      <c r="R128" s="11">
        <f t="shared" si="36"/>
        <v>2293159</v>
      </c>
      <c r="S128" s="8">
        <f t="shared" si="36"/>
        <v>2083216205.48</v>
      </c>
      <c r="U128" s="6">
        <f t="shared" si="26"/>
        <v>0.38774882730269211</v>
      </c>
      <c r="V128" s="6">
        <f t="shared" si="26"/>
        <v>0.40773649922121152</v>
      </c>
      <c r="W128" s="6">
        <f t="shared" si="26"/>
        <v>3.9418208105505267E-2</v>
      </c>
      <c r="Y128" s="8">
        <f t="shared" si="34"/>
        <v>1810558135706.0383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Bottom 50%</v>
      </c>
      <c r="C129" s="2">
        <v>349953</v>
      </c>
      <c r="D129" s="2">
        <v>30809</v>
      </c>
      <c r="E129" s="3">
        <v>70088911</v>
      </c>
      <c r="G129" s="7">
        <f t="shared" si="27"/>
        <v>200.28092629581687</v>
      </c>
      <c r="H129" s="7">
        <f t="shared" si="28"/>
        <v>2403.3711155498022</v>
      </c>
      <c r="I129" s="7">
        <f t="shared" si="29"/>
        <v>2274.9492356129704</v>
      </c>
      <c r="J129" s="2">
        <f t="shared" si="30"/>
        <v>29162.75</v>
      </c>
      <c r="K129" s="18">
        <f t="shared" si="31"/>
        <v>11.358791262293485</v>
      </c>
      <c r="M129" s="5">
        <f t="shared" si="32"/>
        <v>5.6422290565420995E-3</v>
      </c>
      <c r="N129" s="5">
        <f t="shared" si="32"/>
        <v>5.4780125601871935E-3</v>
      </c>
      <c r="O129" s="6">
        <f t="shared" si="32"/>
        <v>1.3262086155141333E-3</v>
      </c>
      <c r="Q129" s="11">
        <f t="shared" si="36"/>
        <v>24399644</v>
      </c>
      <c r="R129" s="11">
        <f t="shared" si="36"/>
        <v>2323968</v>
      </c>
      <c r="S129" s="8">
        <f t="shared" si="36"/>
        <v>2153305116.48</v>
      </c>
      <c r="U129" s="6">
        <f t="shared" si="26"/>
        <v>0.39339105635923421</v>
      </c>
      <c r="V129" s="6">
        <f t="shared" si="26"/>
        <v>0.41321451178139867</v>
      </c>
      <c r="W129" s="6">
        <f t="shared" si="26"/>
        <v>4.0744416721019396E-2</v>
      </c>
      <c r="Y129" s="8">
        <f t="shared" si="34"/>
        <v>1784076388375.0762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Bottom 50%</v>
      </c>
      <c r="C130" s="2">
        <v>339353</v>
      </c>
      <c r="D130" s="2">
        <v>29914</v>
      </c>
      <c r="E130" s="3">
        <v>69551123.71999979</v>
      </c>
      <c r="G130" s="7">
        <f t="shared" si="27"/>
        <v>204.95214045551324</v>
      </c>
      <c r="H130" s="7">
        <f t="shared" si="28"/>
        <v>2459.4256854661589</v>
      </c>
      <c r="I130" s="7">
        <f t="shared" si="29"/>
        <v>2325.0358935615359</v>
      </c>
      <c r="J130" s="2">
        <f t="shared" si="30"/>
        <v>28279.416666666668</v>
      </c>
      <c r="K130" s="18">
        <f t="shared" si="31"/>
        <v>11.344286955940362</v>
      </c>
      <c r="M130" s="5">
        <f t="shared" si="32"/>
        <v>5.4713271697191647E-3</v>
      </c>
      <c r="N130" s="5">
        <f t="shared" si="32"/>
        <v>5.3188765531318677E-3</v>
      </c>
      <c r="O130" s="6">
        <f t="shared" si="32"/>
        <v>1.3160327101694178E-3</v>
      </c>
      <c r="Q130" s="11">
        <f t="shared" si="36"/>
        <v>24738997</v>
      </c>
      <c r="R130" s="11">
        <f t="shared" si="36"/>
        <v>2353882</v>
      </c>
      <c r="S130" s="8">
        <f t="shared" si="36"/>
        <v>2222856240.1999998</v>
      </c>
      <c r="U130" s="6">
        <f t="shared" si="26"/>
        <v>0.39886238352895337</v>
      </c>
      <c r="V130" s="6">
        <f t="shared" si="26"/>
        <v>0.41853338833453058</v>
      </c>
      <c r="W130" s="6">
        <f t="shared" si="26"/>
        <v>4.2060449431188814E-2</v>
      </c>
      <c r="Y130" s="8">
        <f t="shared" si="34"/>
        <v>1705328686412.5508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Bottom 50%</v>
      </c>
      <c r="C131" s="2">
        <v>339593</v>
      </c>
      <c r="D131" s="2">
        <v>29886</v>
      </c>
      <c r="E131" s="3">
        <v>70980311</v>
      </c>
      <c r="G131" s="7">
        <f t="shared" si="27"/>
        <v>209.01582482560005</v>
      </c>
      <c r="H131" s="7">
        <f t="shared" si="28"/>
        <v>2508.1898979072007</v>
      </c>
      <c r="I131" s="7">
        <f t="shared" si="29"/>
        <v>2375.0355015726427</v>
      </c>
      <c r="J131" s="2">
        <f t="shared" si="30"/>
        <v>28299.416666666668</v>
      </c>
      <c r="K131" s="18">
        <f t="shared" si="31"/>
        <v>11.362945860938233</v>
      </c>
      <c r="M131" s="5">
        <f t="shared" si="32"/>
        <v>5.4751966464019483E-3</v>
      </c>
      <c r="N131" s="5">
        <f t="shared" si="32"/>
        <v>5.3138979964865614E-3</v>
      </c>
      <c r="O131" s="6">
        <f t="shared" si="32"/>
        <v>1.343075511332636E-3</v>
      </c>
      <c r="Q131" s="11">
        <f t="shared" si="36"/>
        <v>25078590</v>
      </c>
      <c r="R131" s="11">
        <f t="shared" si="36"/>
        <v>2383768</v>
      </c>
      <c r="S131" s="8">
        <f t="shared" si="36"/>
        <v>2293836551.1999998</v>
      </c>
      <c r="U131" s="6">
        <f t="shared" si="26"/>
        <v>0.40433758017535532</v>
      </c>
      <c r="V131" s="6">
        <f t="shared" si="26"/>
        <v>0.42384728633101709</v>
      </c>
      <c r="W131" s="6">
        <f t="shared" si="26"/>
        <v>4.3403524942521456E-2</v>
      </c>
      <c r="Y131" s="8">
        <f t="shared" si="34"/>
        <v>1685169306148.5308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Bottom 50%</v>
      </c>
      <c r="C132" s="2">
        <v>330437</v>
      </c>
      <c r="D132" s="2">
        <v>29080</v>
      </c>
      <c r="E132" s="3">
        <v>70513811.900000095</v>
      </c>
      <c r="G132" s="7">
        <f t="shared" si="27"/>
        <v>213.39563033195464</v>
      </c>
      <c r="H132" s="7">
        <f t="shared" si="28"/>
        <v>2560.7475639834556</v>
      </c>
      <c r="I132" s="7">
        <f t="shared" si="29"/>
        <v>2424.8215921595629</v>
      </c>
      <c r="J132" s="2">
        <f t="shared" si="30"/>
        <v>27536.416666666668</v>
      </c>
      <c r="K132" s="18">
        <f t="shared" si="31"/>
        <v>11.363033012379642</v>
      </c>
      <c r="M132" s="5">
        <f t="shared" si="32"/>
        <v>5.3275761109537615E-3</v>
      </c>
      <c r="N132" s="5">
        <f t="shared" si="32"/>
        <v>5.1705866873395304E-3</v>
      </c>
      <c r="O132" s="6">
        <f t="shared" si="32"/>
        <v>1.3342485069360423E-3</v>
      </c>
      <c r="Q132" s="11">
        <f t="shared" si="36"/>
        <v>25409027</v>
      </c>
      <c r="R132" s="11">
        <f t="shared" si="36"/>
        <v>2412848</v>
      </c>
      <c r="S132" s="8">
        <f t="shared" si="36"/>
        <v>2364350363.0999999</v>
      </c>
      <c r="U132" s="6">
        <f t="shared" si="26"/>
        <v>0.40966515628630912</v>
      </c>
      <c r="V132" s="6">
        <f t="shared" si="26"/>
        <v>0.42901787301835664</v>
      </c>
      <c r="W132" s="6">
        <f t="shared" si="26"/>
        <v>4.4737773449457494E-2</v>
      </c>
      <c r="Y132" s="8">
        <f t="shared" si="34"/>
        <v>1617474306159.0056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Bottom 50%</v>
      </c>
      <c r="C133" s="2">
        <v>323100</v>
      </c>
      <c r="D133" s="2">
        <v>28405</v>
      </c>
      <c r="E133" s="3">
        <v>70296224.900000095</v>
      </c>
      <c r="G133" s="7">
        <f t="shared" si="27"/>
        <v>217.56801268957008</v>
      </c>
      <c r="H133" s="7">
        <f t="shared" si="28"/>
        <v>2610.816152274841</v>
      </c>
      <c r="I133" s="7">
        <f t="shared" si="29"/>
        <v>2474.7834853018867</v>
      </c>
      <c r="J133" s="2">
        <f t="shared" si="30"/>
        <v>26925</v>
      </c>
      <c r="K133" s="18">
        <f t="shared" si="31"/>
        <v>11.374757965146982</v>
      </c>
      <c r="M133" s="5">
        <f t="shared" si="32"/>
        <v>5.2092829841971699E-3</v>
      </c>
      <c r="N133" s="5">
        <f t="shared" si="32"/>
        <v>5.050567911068754E-3</v>
      </c>
      <c r="O133" s="6">
        <f t="shared" si="32"/>
        <v>1.3301313684342916E-3</v>
      </c>
      <c r="Q133" s="11">
        <f t="shared" si="36"/>
        <v>25732127</v>
      </c>
      <c r="R133" s="11">
        <f t="shared" si="36"/>
        <v>2441253</v>
      </c>
      <c r="S133" s="8">
        <f t="shared" si="36"/>
        <v>2434646588</v>
      </c>
      <c r="U133" s="6">
        <f t="shared" si="26"/>
        <v>0.41487443927050627</v>
      </c>
      <c r="V133" s="6">
        <f t="shared" si="26"/>
        <v>0.43406844092942543</v>
      </c>
      <c r="W133" s="6">
        <f t="shared" si="26"/>
        <v>4.6067904817891789E-2</v>
      </c>
      <c r="Y133" s="8">
        <f t="shared" si="34"/>
        <v>1560963439056.3733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Bottom 50%</v>
      </c>
      <c r="C134" s="2">
        <v>641100</v>
      </c>
      <c r="D134" s="2">
        <v>56282</v>
      </c>
      <c r="E134" s="3">
        <v>143490032.76000023</v>
      </c>
      <c r="G134" s="7">
        <f t="shared" si="27"/>
        <v>223.81848816097369</v>
      </c>
      <c r="H134" s="7">
        <f t="shared" si="28"/>
        <v>2685.8218579316845</v>
      </c>
      <c r="I134" s="7">
        <f t="shared" si="29"/>
        <v>2549.4835428733918</v>
      </c>
      <c r="J134" s="2">
        <f t="shared" si="30"/>
        <v>53425</v>
      </c>
      <c r="K134" s="18">
        <f t="shared" si="31"/>
        <v>11.390853203510892</v>
      </c>
      <c r="M134" s="5">
        <f t="shared" si="32"/>
        <v>1.0336339588885192E-2</v>
      </c>
      <c r="N134" s="5">
        <f t="shared" si="32"/>
        <v>1.000725446825459E-2</v>
      </c>
      <c r="O134" s="6">
        <f t="shared" si="32"/>
        <v>2.7150902328432172E-3</v>
      </c>
      <c r="Q134" s="11">
        <f t="shared" si="36"/>
        <v>26373227</v>
      </c>
      <c r="R134" s="11">
        <f t="shared" si="36"/>
        <v>2497535</v>
      </c>
      <c r="S134" s="8">
        <f t="shared" si="36"/>
        <v>2578136620.7600002</v>
      </c>
      <c r="U134" s="6">
        <f t="shared" si="26"/>
        <v>0.42521077885939146</v>
      </c>
      <c r="V134" s="6">
        <f t="shared" si="26"/>
        <v>0.44407569539767999</v>
      </c>
      <c r="W134" s="6">
        <f t="shared" si="26"/>
        <v>4.8782995050735002E-2</v>
      </c>
      <c r="Y134" s="8">
        <f t="shared" si="34"/>
        <v>3036566150117.585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Bottom 50%</v>
      </c>
      <c r="C135" s="2">
        <v>622252</v>
      </c>
      <c r="D135" s="2">
        <v>54567</v>
      </c>
      <c r="E135" s="3">
        <v>144577104.9199996</v>
      </c>
      <c r="G135" s="7">
        <f t="shared" si="27"/>
        <v>232.34494211348394</v>
      </c>
      <c r="H135" s="7">
        <f t="shared" si="28"/>
        <v>2788.1393053618071</v>
      </c>
      <c r="I135" s="7">
        <f t="shared" si="29"/>
        <v>2649.5336910586911</v>
      </c>
      <c r="J135" s="2">
        <f t="shared" si="30"/>
        <v>51854.333333333336</v>
      </c>
      <c r="K135" s="18">
        <f t="shared" si="31"/>
        <v>11.403448970989793</v>
      </c>
      <c r="M135" s="5">
        <f t="shared" si="32"/>
        <v>1.0032456686730602E-2</v>
      </c>
      <c r="N135" s="5">
        <f t="shared" si="32"/>
        <v>9.7023178737295785E-3</v>
      </c>
      <c r="O135" s="6">
        <f t="shared" si="32"/>
        <v>2.7356595988628539E-3</v>
      </c>
      <c r="Q135" s="11">
        <f t="shared" si="36"/>
        <v>26995479</v>
      </c>
      <c r="R135" s="11">
        <f t="shared" si="36"/>
        <v>2552102</v>
      </c>
      <c r="S135" s="8">
        <f t="shared" si="36"/>
        <v>2722713725.6799998</v>
      </c>
      <c r="U135" s="6">
        <f t="shared" si="26"/>
        <v>0.43524323554612204</v>
      </c>
      <c r="V135" s="6">
        <f t="shared" si="26"/>
        <v>0.4537780132714096</v>
      </c>
      <c r="W135" s="6">
        <f t="shared" si="26"/>
        <v>5.1518654649597859E-2</v>
      </c>
      <c r="Y135" s="8">
        <f t="shared" si="34"/>
        <v>2867836700904.8618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Bottom 50%</v>
      </c>
      <c r="C136" s="2">
        <v>604646</v>
      </c>
      <c r="D136" s="2">
        <v>53013</v>
      </c>
      <c r="E136" s="3">
        <v>145783286.19000006</v>
      </c>
      <c r="G136" s="7">
        <f t="shared" si="27"/>
        <v>241.10518582774063</v>
      </c>
      <c r="H136" s="7">
        <f t="shared" si="28"/>
        <v>2893.2622299328877</v>
      </c>
      <c r="I136" s="7">
        <f t="shared" si="29"/>
        <v>2749.9535244185399</v>
      </c>
      <c r="J136" s="2">
        <f t="shared" si="30"/>
        <v>50387.166666666664</v>
      </c>
      <c r="K136" s="18">
        <f t="shared" si="31"/>
        <v>11.405617490049611</v>
      </c>
      <c r="M136" s="5">
        <f t="shared" si="32"/>
        <v>9.7485983264094158E-3</v>
      </c>
      <c r="N136" s="5">
        <f t="shared" si="32"/>
        <v>9.4260079799150798E-3</v>
      </c>
      <c r="O136" s="6">
        <f t="shared" si="32"/>
        <v>2.7584827240808556E-3</v>
      </c>
      <c r="Q136" s="11">
        <f t="shared" si="36"/>
        <v>27600125</v>
      </c>
      <c r="R136" s="11">
        <f t="shared" si="36"/>
        <v>2605115</v>
      </c>
      <c r="S136" s="8">
        <f t="shared" si="36"/>
        <v>2868497011.8699999</v>
      </c>
      <c r="U136" s="6">
        <f t="shared" si="26"/>
        <v>0.44499183387253149</v>
      </c>
      <c r="V136" s="6">
        <f t="shared" si="26"/>
        <v>0.46320402125132465</v>
      </c>
      <c r="W136" s="6">
        <f t="shared" si="26"/>
        <v>5.4277137373678716E-2</v>
      </c>
      <c r="Y136" s="8">
        <f t="shared" si="34"/>
        <v>2708468024691.8457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Bottom 50%</v>
      </c>
      <c r="C137" s="2">
        <v>589750</v>
      </c>
      <c r="D137" s="2">
        <v>51671</v>
      </c>
      <c r="E137" s="3">
        <v>147242916.30999994</v>
      </c>
      <c r="G137" s="7">
        <f t="shared" si="27"/>
        <v>249.67005732937676</v>
      </c>
      <c r="H137" s="7">
        <f t="shared" si="28"/>
        <v>2996.0406879525212</v>
      </c>
      <c r="I137" s="7">
        <f t="shared" si="29"/>
        <v>2849.6238956087541</v>
      </c>
      <c r="J137" s="2">
        <f t="shared" si="30"/>
        <v>49145.833333333336</v>
      </c>
      <c r="K137" s="18">
        <f t="shared" si="31"/>
        <v>11.413558862805056</v>
      </c>
      <c r="M137" s="5">
        <f t="shared" si="32"/>
        <v>9.508432806964659E-3</v>
      </c>
      <c r="N137" s="5">
        <f t="shared" si="32"/>
        <v>9.1873928721293279E-3</v>
      </c>
      <c r="O137" s="6">
        <f t="shared" si="32"/>
        <v>2.7861015586866291E-3</v>
      </c>
      <c r="Q137" s="11">
        <f t="shared" si="36"/>
        <v>28189875</v>
      </c>
      <c r="R137" s="11">
        <f t="shared" si="36"/>
        <v>2656786</v>
      </c>
      <c r="S137" s="8">
        <f t="shared" si="36"/>
        <v>3015739928.1799998</v>
      </c>
      <c r="U137" s="6">
        <f t="shared" si="26"/>
        <v>0.45450026667949611</v>
      </c>
      <c r="V137" s="6">
        <f t="shared" si="26"/>
        <v>0.47239141412345398</v>
      </c>
      <c r="W137" s="6">
        <f t="shared" si="26"/>
        <v>5.706323893236534E-2</v>
      </c>
      <c r="Y137" s="8">
        <f t="shared" si="34"/>
        <v>2568195311883.0049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Bottom 50%</v>
      </c>
      <c r="C138" s="2">
        <v>568285</v>
      </c>
      <c r="D138" s="2">
        <v>49732</v>
      </c>
      <c r="E138" s="3">
        <v>146683866.55000019</v>
      </c>
      <c r="G138" s="7">
        <f t="shared" si="27"/>
        <v>258.11673112962717</v>
      </c>
      <c r="H138" s="7">
        <f t="shared" si="28"/>
        <v>3097.400773555526</v>
      </c>
      <c r="I138" s="7">
        <f t="shared" si="29"/>
        <v>2949.4865790637855</v>
      </c>
      <c r="J138" s="2">
        <f t="shared" si="30"/>
        <v>47357.083333333336</v>
      </c>
      <c r="K138" s="18">
        <f t="shared" si="31"/>
        <v>11.426948443658008</v>
      </c>
      <c r="M138" s="5">
        <f t="shared" si="32"/>
        <v>9.1623564861482171E-3</v>
      </c>
      <c r="N138" s="5">
        <f t="shared" si="32"/>
        <v>8.8426278244418677E-3</v>
      </c>
      <c r="O138" s="6">
        <f t="shared" si="32"/>
        <v>2.7755233288691795E-3</v>
      </c>
      <c r="Q138" s="11">
        <f t="shared" ref="Q138:S153" si="37">+Q137+C138</f>
        <v>28758160</v>
      </c>
      <c r="R138" s="11">
        <f t="shared" si="37"/>
        <v>2706518</v>
      </c>
      <c r="S138" s="8">
        <f t="shared" si="37"/>
        <v>3162423794.73</v>
      </c>
      <c r="U138" s="6">
        <f t="shared" si="26"/>
        <v>0.46366262316564433</v>
      </c>
      <c r="V138" s="6">
        <f t="shared" si="26"/>
        <v>0.48123404194789587</v>
      </c>
      <c r="W138" s="6">
        <f t="shared" si="26"/>
        <v>5.9838762261234524E-2</v>
      </c>
      <c r="Y138" s="8">
        <f t="shared" si="34"/>
        <v>2405808917336.2529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Bottom 50%</v>
      </c>
      <c r="C139" s="2">
        <v>558655</v>
      </c>
      <c r="D139" s="2">
        <v>48819</v>
      </c>
      <c r="E139" s="3">
        <v>148885538.23999977</v>
      </c>
      <c r="G139" s="7">
        <f t="shared" si="27"/>
        <v>266.50712557839773</v>
      </c>
      <c r="H139" s="7">
        <f t="shared" si="28"/>
        <v>3198.0855069407726</v>
      </c>
      <c r="I139" s="7">
        <f t="shared" si="29"/>
        <v>3049.7457596427575</v>
      </c>
      <c r="J139" s="2">
        <f t="shared" si="30"/>
        <v>46554.583333333336</v>
      </c>
      <c r="K139" s="18">
        <f t="shared" si="31"/>
        <v>11.443392941272865</v>
      </c>
      <c r="M139" s="5">
        <f t="shared" si="32"/>
        <v>9.0070937342515318E-3</v>
      </c>
      <c r="N139" s="5">
        <f t="shared" si="32"/>
        <v>8.6802913166859879E-3</v>
      </c>
      <c r="O139" s="6">
        <f t="shared" si="32"/>
        <v>2.8171829283999954E-3</v>
      </c>
      <c r="Q139" s="11">
        <f t="shared" si="37"/>
        <v>29316815</v>
      </c>
      <c r="R139" s="11">
        <f t="shared" si="37"/>
        <v>2755337</v>
      </c>
      <c r="S139" s="8">
        <f t="shared" si="37"/>
        <v>3311309332.9699998</v>
      </c>
      <c r="U139" s="6">
        <f t="shared" si="26"/>
        <v>0.4726697168998959</v>
      </c>
      <c r="V139" s="6">
        <f t="shared" si="26"/>
        <v>0.48991433326458184</v>
      </c>
      <c r="W139" s="6">
        <f t="shared" si="26"/>
        <v>6.2655945189634521E-2</v>
      </c>
      <c r="Y139" s="8">
        <f t="shared" si="34"/>
        <v>2298694584633.7017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Bottom 50%</v>
      </c>
      <c r="C140" s="2">
        <v>544662</v>
      </c>
      <c r="D140" s="2">
        <v>47525</v>
      </c>
      <c r="E140" s="3">
        <v>149689407.36000013</v>
      </c>
      <c r="G140" s="7">
        <f t="shared" si="27"/>
        <v>274.82990801634799</v>
      </c>
      <c r="H140" s="7">
        <f t="shared" si="28"/>
        <v>3297.9588961961758</v>
      </c>
      <c r="I140" s="7">
        <f t="shared" si="29"/>
        <v>3149.6982085218333</v>
      </c>
      <c r="J140" s="2">
        <f t="shared" si="30"/>
        <v>45388.5</v>
      </c>
      <c r="K140" s="18">
        <f t="shared" si="31"/>
        <v>11.460536559705417</v>
      </c>
      <c r="M140" s="5">
        <f t="shared" si="32"/>
        <v>8.781487120825748E-3</v>
      </c>
      <c r="N140" s="5">
        <f t="shared" si="32"/>
        <v>8.4502108774350479E-3</v>
      </c>
      <c r="O140" s="6">
        <f t="shared" si="32"/>
        <v>2.8323935820894247E-3</v>
      </c>
      <c r="Q140" s="11">
        <f t="shared" si="37"/>
        <v>29861477</v>
      </c>
      <c r="R140" s="11">
        <f t="shared" si="37"/>
        <v>2802862</v>
      </c>
      <c r="S140" s="8">
        <f t="shared" si="37"/>
        <v>3460998740.3299999</v>
      </c>
      <c r="U140" s="6">
        <f t="shared" si="26"/>
        <v>0.48145120402072161</v>
      </c>
      <c r="V140" s="6">
        <f t="shared" si="26"/>
        <v>0.49836454414201686</v>
      </c>
      <c r="W140" s="6">
        <f t="shared" si="26"/>
        <v>6.5488338771723942E-2</v>
      </c>
      <c r="Y140" s="8">
        <f t="shared" si="34"/>
        <v>2177863714514.4878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Top 25% to 50%</v>
      </c>
      <c r="C141" s="2">
        <v>532369</v>
      </c>
      <c r="D141" s="2">
        <v>46416</v>
      </c>
      <c r="E141" s="3">
        <v>150833450.03000021</v>
      </c>
      <c r="G141" s="7">
        <f t="shared" si="27"/>
        <v>283.32500583242114</v>
      </c>
      <c r="H141" s="7">
        <f t="shared" si="28"/>
        <v>3399.9000699890539</v>
      </c>
      <c r="I141" s="7">
        <f t="shared" si="29"/>
        <v>3249.6003539727726</v>
      </c>
      <c r="J141" s="2">
        <f t="shared" si="30"/>
        <v>44364.083333333336</v>
      </c>
      <c r="K141" s="18">
        <f t="shared" si="31"/>
        <v>11.469514822475009</v>
      </c>
      <c r="M141" s="5">
        <f t="shared" si="32"/>
        <v>8.5832893005696794E-3</v>
      </c>
      <c r="N141" s="5">
        <f t="shared" si="32"/>
        <v>8.2530244731620229E-3</v>
      </c>
      <c r="O141" s="6">
        <f t="shared" si="32"/>
        <v>2.8540409329160044E-3</v>
      </c>
      <c r="Q141" s="11">
        <f t="shared" si="37"/>
        <v>30393846</v>
      </c>
      <c r="R141" s="11">
        <f t="shared" si="37"/>
        <v>2849278</v>
      </c>
      <c r="S141" s="8">
        <f t="shared" si="37"/>
        <v>3611832190.3600001</v>
      </c>
      <c r="U141" s="6">
        <f t="shared" si="26"/>
        <v>0.49003449332129129</v>
      </c>
      <c r="V141" s="6">
        <f t="shared" si="26"/>
        <v>0.50661756861517893</v>
      </c>
      <c r="W141" s="6">
        <f t="shared" si="26"/>
        <v>6.8342379704639952E-2</v>
      </c>
      <c r="Y141" s="8">
        <f t="shared" si="34"/>
        <v>2066515759391.2402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25% to 50%</v>
      </c>
      <c r="C142" s="2">
        <v>518988</v>
      </c>
      <c r="D142" s="2">
        <v>45244</v>
      </c>
      <c r="E142" s="3">
        <v>151560873.63999987</v>
      </c>
      <c r="G142" s="7">
        <f t="shared" si="27"/>
        <v>292.03155687607392</v>
      </c>
      <c r="H142" s="7">
        <f t="shared" si="28"/>
        <v>3504.3786825128873</v>
      </c>
      <c r="I142" s="7">
        <f t="shared" si="29"/>
        <v>3349.8557519229039</v>
      </c>
      <c r="J142" s="2">
        <f t="shared" si="30"/>
        <v>43249</v>
      </c>
      <c r="K142" s="18">
        <f t="shared" si="31"/>
        <v>11.470869065511449</v>
      </c>
      <c r="M142" s="5">
        <f t="shared" si="32"/>
        <v>8.3675498526849922E-3</v>
      </c>
      <c r="N142" s="5">
        <f t="shared" si="32"/>
        <v>8.0446363164370597E-3</v>
      </c>
      <c r="O142" s="6">
        <f t="shared" si="32"/>
        <v>2.8678050996714262E-3</v>
      </c>
      <c r="Q142" s="11">
        <f t="shared" si="37"/>
        <v>30912834</v>
      </c>
      <c r="R142" s="11">
        <f t="shared" si="37"/>
        <v>2894522</v>
      </c>
      <c r="S142" s="8">
        <f t="shared" si="37"/>
        <v>3763393064</v>
      </c>
      <c r="U142" s="6">
        <f t="shared" si="26"/>
        <v>0.49840204317397629</v>
      </c>
      <c r="V142" s="6">
        <f t="shared" si="26"/>
        <v>0.51466220493161596</v>
      </c>
      <c r="W142" s="6">
        <f t="shared" si="26"/>
        <v>7.1210184804311377E-2</v>
      </c>
      <c r="Y142" s="8">
        <f t="shared" si="34"/>
        <v>1953367386901.231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25% to 50%</v>
      </c>
      <c r="C143" s="2">
        <v>509011</v>
      </c>
      <c r="D143" s="2">
        <v>44288</v>
      </c>
      <c r="E143" s="3">
        <v>152775635.8499999</v>
      </c>
      <c r="G143" s="7">
        <f t="shared" si="27"/>
        <v>300.14211058307171</v>
      </c>
      <c r="H143" s="7">
        <f t="shared" si="28"/>
        <v>3601.7053269968605</v>
      </c>
      <c r="I143" s="7">
        <f t="shared" si="29"/>
        <v>3449.5943788385093</v>
      </c>
      <c r="J143" s="2">
        <f t="shared" si="30"/>
        <v>42417.583333333336</v>
      </c>
      <c r="K143" s="18">
        <f t="shared" si="31"/>
        <v>11.493203576589595</v>
      </c>
      <c r="M143" s="5">
        <f t="shared" si="32"/>
        <v>8.2066924824177826E-3</v>
      </c>
      <c r="N143" s="5">
        <f t="shared" si="32"/>
        <v>7.8746541681187464E-3</v>
      </c>
      <c r="O143" s="6">
        <f t="shared" si="32"/>
        <v>2.8907905917516649E-3</v>
      </c>
      <c r="Q143" s="11">
        <f t="shared" si="37"/>
        <v>31421845</v>
      </c>
      <c r="R143" s="11">
        <f t="shared" si="37"/>
        <v>2938810</v>
      </c>
      <c r="S143" s="8">
        <f t="shared" si="37"/>
        <v>3916168699.8499999</v>
      </c>
      <c r="U143" s="6">
        <f t="shared" si="26"/>
        <v>0.50660873565639408</v>
      </c>
      <c r="V143" s="6">
        <f t="shared" si="26"/>
        <v>0.52253685909973469</v>
      </c>
      <c r="W143" s="6">
        <f t="shared" si="26"/>
        <v>7.4100975396063043E-2</v>
      </c>
      <c r="Y143" s="8">
        <f t="shared" si="34"/>
        <v>1860728146427.1155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25% to 50%</v>
      </c>
      <c r="C144" s="2">
        <v>488370</v>
      </c>
      <c r="D144" s="2">
        <v>42520</v>
      </c>
      <c r="E144" s="3">
        <v>150932540.19000006</v>
      </c>
      <c r="G144" s="7">
        <f t="shared" si="27"/>
        <v>309.05366871429459</v>
      </c>
      <c r="H144" s="7">
        <f t="shared" si="28"/>
        <v>3708.6440245715348</v>
      </c>
      <c r="I144" s="7">
        <f t="shared" si="29"/>
        <v>3549.6834475540936</v>
      </c>
      <c r="J144" s="2">
        <f t="shared" si="30"/>
        <v>40697.5</v>
      </c>
      <c r="K144" s="18">
        <f t="shared" si="31"/>
        <v>11.485653809971778</v>
      </c>
      <c r="M144" s="5">
        <f t="shared" si="32"/>
        <v>7.8739013648788988E-3</v>
      </c>
      <c r="N144" s="5">
        <f t="shared" si="32"/>
        <v>7.5602938770865484E-3</v>
      </c>
      <c r="O144" s="6">
        <f t="shared" si="32"/>
        <v>2.8559158974721588E-3</v>
      </c>
      <c r="Q144" s="11">
        <f t="shared" si="37"/>
        <v>31910215</v>
      </c>
      <c r="R144" s="11">
        <f t="shared" si="37"/>
        <v>2981330</v>
      </c>
      <c r="S144" s="8">
        <f t="shared" si="37"/>
        <v>4067101240.04</v>
      </c>
      <c r="U144" s="6">
        <f t="shared" si="26"/>
        <v>0.51448263702127295</v>
      </c>
      <c r="V144" s="6">
        <f t="shared" si="26"/>
        <v>0.53009715297682125</v>
      </c>
      <c r="W144" s="6">
        <f t="shared" si="26"/>
        <v>7.6956891293535196E-2</v>
      </c>
      <c r="Y144" s="8">
        <f t="shared" si="34"/>
        <v>1728088584102.9656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25% to 50%</v>
      </c>
      <c r="C145" s="2">
        <v>481494</v>
      </c>
      <c r="D145" s="2">
        <v>41888</v>
      </c>
      <c r="E145" s="3">
        <v>152884257.61999989</v>
      </c>
      <c r="G145" s="7">
        <f t="shared" si="27"/>
        <v>317.52058721396298</v>
      </c>
      <c r="H145" s="7">
        <f t="shared" si="28"/>
        <v>3810.247046567556</v>
      </c>
      <c r="I145" s="7">
        <f t="shared" si="29"/>
        <v>3649.8342632734884</v>
      </c>
      <c r="J145" s="2">
        <f t="shared" si="30"/>
        <v>40124.5</v>
      </c>
      <c r="K145" s="18">
        <f t="shared" si="31"/>
        <v>11.494795645530939</v>
      </c>
      <c r="M145" s="5">
        <f t="shared" si="32"/>
        <v>7.7630408579171528E-3</v>
      </c>
      <c r="N145" s="5">
        <f t="shared" si="32"/>
        <v>7.4479207413782065E-3</v>
      </c>
      <c r="O145" s="6">
        <f t="shared" si="32"/>
        <v>2.8928459115611905E-3</v>
      </c>
      <c r="Q145" s="11">
        <f t="shared" si="37"/>
        <v>32391709</v>
      </c>
      <c r="R145" s="11">
        <f t="shared" si="37"/>
        <v>3023218</v>
      </c>
      <c r="S145" s="8">
        <f t="shared" si="37"/>
        <v>4219985497.6599998</v>
      </c>
      <c r="U145" s="6">
        <f t="shared" si="26"/>
        <v>0.52224567787919018</v>
      </c>
      <c r="V145" s="6">
        <f t="shared" si="26"/>
        <v>0.53754507371819948</v>
      </c>
      <c r="W145" s="6">
        <f t="shared" si="26"/>
        <v>7.9849737205096388E-2</v>
      </c>
      <c r="Y145" s="8">
        <f t="shared" si="34"/>
        <v>1651041510397.5317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25% to 50%</v>
      </c>
      <c r="C146" s="2">
        <v>467086</v>
      </c>
      <c r="D146" s="2">
        <v>40605</v>
      </c>
      <c r="E146" s="3">
        <v>152253763.27000046</v>
      </c>
      <c r="G146" s="7">
        <f t="shared" si="27"/>
        <v>325.96516116946441</v>
      </c>
      <c r="H146" s="7">
        <f t="shared" si="28"/>
        <v>3911.5819340335729</v>
      </c>
      <c r="I146" s="7">
        <f t="shared" si="29"/>
        <v>3749.6309141731426</v>
      </c>
      <c r="J146" s="2">
        <f t="shared" si="30"/>
        <v>38923.833333333336</v>
      </c>
      <c r="K146" s="18">
        <f t="shared" si="31"/>
        <v>11.50316463489718</v>
      </c>
      <c r="M146" s="5">
        <f t="shared" si="32"/>
        <v>7.5307432743940556E-3</v>
      </c>
      <c r="N146" s="5">
        <f t="shared" si="32"/>
        <v>7.2197961636664932E-3</v>
      </c>
      <c r="O146" s="6">
        <f t="shared" si="32"/>
        <v>2.8809158212363137E-3</v>
      </c>
      <c r="Q146" s="11">
        <f t="shared" si="37"/>
        <v>32858795</v>
      </c>
      <c r="R146" s="11">
        <f t="shared" si="37"/>
        <v>3063823</v>
      </c>
      <c r="S146" s="8">
        <f t="shared" si="37"/>
        <v>4372239260.9300003</v>
      </c>
      <c r="U146" s="6">
        <f t="shared" si="26"/>
        <v>0.52977642115358414</v>
      </c>
      <c r="V146" s="6">
        <f t="shared" si="26"/>
        <v>0.54476486988186601</v>
      </c>
      <c r="W146" s="6">
        <f t="shared" si="26"/>
        <v>8.2730653026332701E-2</v>
      </c>
      <c r="Y146" s="8">
        <f t="shared" si="34"/>
        <v>1551432928459.8606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25% to 50%</v>
      </c>
      <c r="C147" s="2">
        <v>452590</v>
      </c>
      <c r="D147" s="2">
        <v>39365</v>
      </c>
      <c r="E147" s="3">
        <v>151554862.25</v>
      </c>
      <c r="G147" s="7">
        <f t="shared" si="27"/>
        <v>334.86127013411698</v>
      </c>
      <c r="H147" s="7">
        <f t="shared" si="28"/>
        <v>4018.335241609404</v>
      </c>
      <c r="I147" s="7">
        <f t="shared" si="29"/>
        <v>3849.9901498793342</v>
      </c>
      <c r="J147" s="2">
        <f t="shared" si="30"/>
        <v>37715.833333333336</v>
      </c>
      <c r="K147" s="18">
        <f t="shared" si="31"/>
        <v>11.497269147720056</v>
      </c>
      <c r="M147" s="5">
        <f t="shared" si="32"/>
        <v>7.2970268827539375E-3</v>
      </c>
      <c r="N147" s="5">
        <f t="shared" si="32"/>
        <v>6.9993172265172153E-3</v>
      </c>
      <c r="O147" s="6">
        <f t="shared" si="32"/>
        <v>2.8676913533298826E-3</v>
      </c>
      <c r="Q147" s="11">
        <f t="shared" si="37"/>
        <v>33311385</v>
      </c>
      <c r="R147" s="11">
        <f t="shared" si="37"/>
        <v>3103188</v>
      </c>
      <c r="S147" s="8">
        <f t="shared" si="37"/>
        <v>4523794123.1800003</v>
      </c>
      <c r="U147" s="6">
        <f t="shared" si="26"/>
        <v>0.53707344803633816</v>
      </c>
      <c r="V147" s="6">
        <f t="shared" si="26"/>
        <v>0.55176418710838315</v>
      </c>
      <c r="W147" s="6">
        <f t="shared" si="26"/>
        <v>8.5598344379662586E-2</v>
      </c>
      <c r="Y147" s="8">
        <f t="shared" si="34"/>
        <v>1452875454947.1904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25% to 50%</v>
      </c>
      <c r="C148" s="2">
        <v>445917</v>
      </c>
      <c r="D148" s="2">
        <v>38757</v>
      </c>
      <c r="E148" s="3">
        <v>153089117.56999969</v>
      </c>
      <c r="G148" s="7">
        <f t="shared" si="27"/>
        <v>343.31303262714744</v>
      </c>
      <c r="H148" s="7">
        <f t="shared" si="28"/>
        <v>4119.7563915257688</v>
      </c>
      <c r="I148" s="7">
        <f t="shared" si="29"/>
        <v>3949.9733614572774</v>
      </c>
      <c r="J148" s="2">
        <f t="shared" si="30"/>
        <v>37159.75</v>
      </c>
      <c r="K148" s="18">
        <f t="shared" si="31"/>
        <v>11.505457078721264</v>
      </c>
      <c r="M148" s="5">
        <f t="shared" si="32"/>
        <v>7.1894393081530471E-3</v>
      </c>
      <c r="N148" s="5">
        <f t="shared" si="32"/>
        <v>6.8912114250762784E-3</v>
      </c>
      <c r="O148" s="6">
        <f t="shared" si="32"/>
        <v>2.8967222313211528E-3</v>
      </c>
      <c r="Q148" s="11">
        <f t="shared" si="37"/>
        <v>33757302</v>
      </c>
      <c r="R148" s="11">
        <f t="shared" si="37"/>
        <v>3141945</v>
      </c>
      <c r="S148" s="8">
        <f t="shared" si="37"/>
        <v>4676883240.75</v>
      </c>
      <c r="U148" s="6">
        <f t="shared" si="26"/>
        <v>0.54426288734449113</v>
      </c>
      <c r="V148" s="6">
        <f t="shared" si="26"/>
        <v>0.55865539853345947</v>
      </c>
      <c r="W148" s="6">
        <f t="shared" si="26"/>
        <v>8.8495066610983733E-2</v>
      </c>
      <c r="Y148" s="8">
        <f t="shared" si="34"/>
        <v>1385053927860.2756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25% to 50%</v>
      </c>
      <c r="C149" s="2">
        <v>434038</v>
      </c>
      <c r="D149" s="2">
        <v>37667</v>
      </c>
      <c r="E149" s="3">
        <v>152543011.57999992</v>
      </c>
      <c r="G149" s="7">
        <f t="shared" si="27"/>
        <v>351.45082131057632</v>
      </c>
      <c r="H149" s="7">
        <f t="shared" si="28"/>
        <v>4217.4098557269153</v>
      </c>
      <c r="I149" s="7">
        <f t="shared" si="29"/>
        <v>4049.7786279767415</v>
      </c>
      <c r="J149" s="2">
        <f t="shared" si="30"/>
        <v>36169.833333333336</v>
      </c>
      <c r="K149" s="18">
        <f t="shared" si="31"/>
        <v>11.523030769639206</v>
      </c>
      <c r="M149" s="5">
        <f t="shared" si="32"/>
        <v>6.9979163351747793E-3</v>
      </c>
      <c r="N149" s="5">
        <f t="shared" si="32"/>
        <v>6.6974033270982836E-3</v>
      </c>
      <c r="O149" s="6">
        <f t="shared" si="32"/>
        <v>2.8863889209787851E-3</v>
      </c>
      <c r="Q149" s="11">
        <f t="shared" si="37"/>
        <v>34191340</v>
      </c>
      <c r="R149" s="11">
        <f t="shared" si="37"/>
        <v>3179612</v>
      </c>
      <c r="S149" s="8">
        <f t="shared" si="37"/>
        <v>4829426252.3299999</v>
      </c>
      <c r="U149" s="6">
        <f t="shared" si="26"/>
        <v>0.5512608036796659</v>
      </c>
      <c r="V149" s="6">
        <f t="shared" si="26"/>
        <v>0.5653528018605577</v>
      </c>
      <c r="W149" s="6">
        <f t="shared" si="26"/>
        <v>9.1381455531962516E-2</v>
      </c>
      <c r="Y149" s="8">
        <f t="shared" si="34"/>
        <v>1305373547260.9263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25% to 50%</v>
      </c>
      <c r="C150" s="2">
        <v>427370</v>
      </c>
      <c r="D150" s="2">
        <v>37095</v>
      </c>
      <c r="E150" s="3">
        <v>153940557.67000008</v>
      </c>
      <c r="G150" s="7">
        <f t="shared" si="27"/>
        <v>360.20440758593276</v>
      </c>
      <c r="H150" s="7">
        <f t="shared" si="28"/>
        <v>4322.4528910311928</v>
      </c>
      <c r="I150" s="7">
        <f t="shared" si="29"/>
        <v>4149.9004628656176</v>
      </c>
      <c r="J150" s="2">
        <f t="shared" si="30"/>
        <v>35614.166666666664</v>
      </c>
      <c r="K150" s="18">
        <f t="shared" si="31"/>
        <v>11.520959698072517</v>
      </c>
      <c r="M150" s="5">
        <f t="shared" si="32"/>
        <v>6.8904093746714468E-3</v>
      </c>
      <c r="N150" s="5">
        <f t="shared" si="32"/>
        <v>6.5956985270584556E-3</v>
      </c>
      <c r="O150" s="6">
        <f t="shared" si="32"/>
        <v>2.9128330137559765E-3</v>
      </c>
      <c r="Q150" s="11">
        <f t="shared" si="37"/>
        <v>34618710</v>
      </c>
      <c r="R150" s="11">
        <f t="shared" si="37"/>
        <v>3216707</v>
      </c>
      <c r="S150" s="8">
        <f t="shared" si="37"/>
        <v>4983366810</v>
      </c>
      <c r="U150" s="6">
        <f t="shared" si="26"/>
        <v>0.55815121305433735</v>
      </c>
      <c r="V150" s="6">
        <f t="shared" si="26"/>
        <v>0.57194850038761624</v>
      </c>
      <c r="W150" s="6">
        <f t="shared" si="26"/>
        <v>9.4294288545718502E-2</v>
      </c>
      <c r="Y150" s="8">
        <f t="shared" si="34"/>
        <v>1240764044240.2366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25% to 50%</v>
      </c>
      <c r="C151" s="2">
        <v>409216</v>
      </c>
      <c r="D151" s="2">
        <v>35521</v>
      </c>
      <c r="E151" s="3">
        <v>150958106.97999954</v>
      </c>
      <c r="G151" s="7">
        <f t="shared" si="27"/>
        <v>368.89590578080902</v>
      </c>
      <c r="H151" s="7">
        <f t="shared" si="28"/>
        <v>4426.7508693697082</v>
      </c>
      <c r="I151" s="7">
        <f t="shared" si="29"/>
        <v>4249.827059485925</v>
      </c>
      <c r="J151" s="2">
        <f t="shared" si="30"/>
        <v>34101.333333333336</v>
      </c>
      <c r="K151" s="18">
        <f t="shared" si="31"/>
        <v>11.520396385236902</v>
      </c>
      <c r="M151" s="5">
        <f t="shared" si="32"/>
        <v>6.5977157092579055E-3</v>
      </c>
      <c r="N151" s="5">
        <f t="shared" si="32"/>
        <v>6.3158325213544522E-3</v>
      </c>
      <c r="O151" s="6">
        <f t="shared" si="32"/>
        <v>2.8563996672537773E-3</v>
      </c>
      <c r="Q151" s="11">
        <f t="shared" si="37"/>
        <v>35027926</v>
      </c>
      <c r="R151" s="11">
        <f t="shared" si="37"/>
        <v>3252228</v>
      </c>
      <c r="S151" s="8">
        <f t="shared" si="37"/>
        <v>5134324916.9799995</v>
      </c>
      <c r="U151" s="6">
        <f t="shared" si="26"/>
        <v>0.56474892876359528</v>
      </c>
      <c r="V151" s="6">
        <f t="shared" si="26"/>
        <v>0.57826433290897061</v>
      </c>
      <c r="W151" s="6">
        <f t="shared" si="26"/>
        <v>9.7150688212972278E-2</v>
      </c>
      <c r="Y151" s="8">
        <f t="shared" si="34"/>
        <v>1146442736203.0027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25% to 50%</v>
      </c>
      <c r="C152" s="2">
        <v>398748</v>
      </c>
      <c r="D152" s="2">
        <v>34616</v>
      </c>
      <c r="E152" s="3">
        <v>150571686.70000076</v>
      </c>
      <c r="G152" s="7">
        <f t="shared" si="27"/>
        <v>377.61113961700312</v>
      </c>
      <c r="H152" s="7">
        <f t="shared" si="28"/>
        <v>4531.3336754040374</v>
      </c>
      <c r="I152" s="7">
        <f t="shared" si="29"/>
        <v>4349.7713976196201</v>
      </c>
      <c r="J152" s="2">
        <f t="shared" si="30"/>
        <v>33229</v>
      </c>
      <c r="K152" s="18">
        <f t="shared" si="31"/>
        <v>11.519181881211001</v>
      </c>
      <c r="M152" s="5">
        <f t="shared" si="32"/>
        <v>6.428942034610502E-3</v>
      </c>
      <c r="N152" s="5">
        <f t="shared" si="32"/>
        <v>6.1549184583543741E-3</v>
      </c>
      <c r="O152" s="6">
        <f t="shared" si="32"/>
        <v>2.8490878985698016E-3</v>
      </c>
      <c r="Q152" s="11">
        <f t="shared" si="37"/>
        <v>35426674</v>
      </c>
      <c r="R152" s="11">
        <f t="shared" si="37"/>
        <v>3286844</v>
      </c>
      <c r="S152" s="8">
        <f t="shared" si="37"/>
        <v>5284896603.6800003</v>
      </c>
      <c r="U152" s="6">
        <f t="shared" si="26"/>
        <v>0.57117787079820581</v>
      </c>
      <c r="V152" s="6">
        <f t="shared" si="26"/>
        <v>0.58441925136732498</v>
      </c>
      <c r="W152" s="6">
        <f t="shared" si="26"/>
        <v>9.999977611154208E-2</v>
      </c>
      <c r="Y152" s="8">
        <f t="shared" si="34"/>
        <v>1077180109860.3005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25% to 50%</v>
      </c>
      <c r="C153" s="2">
        <v>389981</v>
      </c>
      <c r="D153" s="2">
        <v>33766</v>
      </c>
      <c r="E153" s="3">
        <v>150247037.42999935</v>
      </c>
      <c r="G153" s="7">
        <f t="shared" si="27"/>
        <v>385.26758336944454</v>
      </c>
      <c r="H153" s="7">
        <f t="shared" si="28"/>
        <v>4623.2110004333344</v>
      </c>
      <c r="I153" s="7">
        <f t="shared" si="29"/>
        <v>4449.6546061126382</v>
      </c>
      <c r="J153" s="2">
        <f t="shared" si="30"/>
        <v>32498.416666666668</v>
      </c>
      <c r="K153" s="18">
        <f t="shared" si="31"/>
        <v>11.549517265888763</v>
      </c>
      <c r="M153" s="5">
        <f t="shared" si="32"/>
        <v>6.2875932759523263E-3</v>
      </c>
      <c r="N153" s="5">
        <f t="shared" si="32"/>
        <v>6.0037837030504325E-3</v>
      </c>
      <c r="O153" s="6">
        <f t="shared" si="32"/>
        <v>2.8429449488113693E-3</v>
      </c>
      <c r="Q153" s="11">
        <f t="shared" si="37"/>
        <v>35816655</v>
      </c>
      <c r="R153" s="11">
        <f t="shared" si="37"/>
        <v>3320610</v>
      </c>
      <c r="S153" s="8">
        <f t="shared" si="37"/>
        <v>5435143641.1099997</v>
      </c>
      <c r="U153" s="6">
        <f t="shared" ref="U153:W216" si="39">+Q153/C$16</f>
        <v>0.57746546407415811</v>
      </c>
      <c r="V153" s="6">
        <f t="shared" si="39"/>
        <v>0.59042303507037541</v>
      </c>
      <c r="W153" s="6">
        <f t="shared" si="39"/>
        <v>0.10284272106035344</v>
      </c>
      <c r="Y153" s="8">
        <f t="shared" si="34"/>
        <v>1019770660040.4595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25% to 50%</v>
      </c>
      <c r="C154" s="2">
        <v>384566</v>
      </c>
      <c r="D154" s="2">
        <v>33338</v>
      </c>
      <c r="E154" s="3">
        <v>151675524.70000076</v>
      </c>
      <c r="G154" s="7">
        <f t="shared" ref="G154:G217" si="40">IF(C154=0,0,+E154/C154)</f>
        <v>394.40700607958263</v>
      </c>
      <c r="H154" s="7">
        <f t="shared" ref="H154:H217" si="41">+G154*12</f>
        <v>4732.884072954992</v>
      </c>
      <c r="I154" s="7">
        <f t="shared" ref="I154:I217" si="42">IF(D154=0,0,E154/D154)</f>
        <v>4549.628792969007</v>
      </c>
      <c r="J154" s="2">
        <f t="shared" ref="J154:J217" si="43">+C154/12</f>
        <v>32047.166666666668</v>
      </c>
      <c r="K154" s="18">
        <f t="shared" ref="K154:K217" si="44">IF(D154=0,0,C154/D154)</f>
        <v>11.535365048893155</v>
      </c>
      <c r="M154" s="5">
        <f t="shared" ref="M154:O217" si="45">+C154/C$16</f>
        <v>6.2002882082970254E-3</v>
      </c>
      <c r="N154" s="5">
        <f t="shared" si="45"/>
        <v>5.9276829086150366E-3</v>
      </c>
      <c r="O154" s="6">
        <f t="shared" si="45"/>
        <v>2.8699745045228015E-3</v>
      </c>
      <c r="Q154" s="11">
        <f t="shared" ref="Q154:S169" si="46">+Q153+C154</f>
        <v>36201221</v>
      </c>
      <c r="R154" s="11">
        <f t="shared" si="46"/>
        <v>3353948</v>
      </c>
      <c r="S154" s="8">
        <f t="shared" si="46"/>
        <v>5586819165.8100004</v>
      </c>
      <c r="U154" s="6">
        <f t="shared" si="39"/>
        <v>0.58366575228245521</v>
      </c>
      <c r="V154" s="6">
        <f t="shared" si="39"/>
        <v>0.59635071797899053</v>
      </c>
      <c r="W154" s="6">
        <f t="shared" si="39"/>
        <v>0.10571269556487625</v>
      </c>
      <c r="Y154" s="8">
        <f t="shared" ref="Y154:Y217" si="47">((H154-$H$16)^2)*J154</f>
        <v>966619572162.92505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25% to 50%</v>
      </c>
      <c r="C155" s="2">
        <v>372880</v>
      </c>
      <c r="D155" s="2">
        <v>32253</v>
      </c>
      <c r="E155" s="3">
        <v>149970341.57999992</v>
      </c>
      <c r="G155" s="7">
        <f t="shared" si="40"/>
        <v>402.19465130873181</v>
      </c>
      <c r="H155" s="7">
        <f t="shared" si="41"/>
        <v>4826.3358157047815</v>
      </c>
      <c r="I155" s="7">
        <f t="shared" si="42"/>
        <v>4649.8106092456492</v>
      </c>
      <c r="J155" s="2">
        <f t="shared" si="43"/>
        <v>31073.333333333332</v>
      </c>
      <c r="K155" s="18">
        <f t="shared" si="44"/>
        <v>11.561095091929433</v>
      </c>
      <c r="M155" s="5">
        <f t="shared" si="45"/>
        <v>6.0118769394844965E-3</v>
      </c>
      <c r="N155" s="5">
        <f t="shared" si="45"/>
        <v>5.7347638386094184E-3</v>
      </c>
      <c r="O155" s="6">
        <f t="shared" si="45"/>
        <v>2.8377093642529753E-3</v>
      </c>
      <c r="Q155" s="11">
        <f t="shared" si="46"/>
        <v>36574101</v>
      </c>
      <c r="R155" s="11">
        <f t="shared" si="46"/>
        <v>3386201</v>
      </c>
      <c r="S155" s="8">
        <f t="shared" si="46"/>
        <v>5736789507.3900003</v>
      </c>
      <c r="U155" s="6">
        <f t="shared" si="39"/>
        <v>0.58967762922193967</v>
      </c>
      <c r="V155" s="6">
        <f t="shared" si="39"/>
        <v>0.60208548181759991</v>
      </c>
      <c r="W155" s="6">
        <f t="shared" si="39"/>
        <v>0.10855040492912922</v>
      </c>
      <c r="Y155" s="8">
        <f t="shared" si="47"/>
        <v>905621642249.84521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25% to 50%</v>
      </c>
      <c r="C156" s="2">
        <v>359404</v>
      </c>
      <c r="D156" s="2">
        <v>31117</v>
      </c>
      <c r="E156" s="3">
        <v>147795309.67999935</v>
      </c>
      <c r="G156" s="7">
        <f t="shared" si="40"/>
        <v>411.22332995737207</v>
      </c>
      <c r="H156" s="7">
        <f t="shared" si="41"/>
        <v>4934.6799594884651</v>
      </c>
      <c r="I156" s="7">
        <f t="shared" si="42"/>
        <v>4749.6644817944971</v>
      </c>
      <c r="J156" s="2">
        <f t="shared" si="43"/>
        <v>29950.333333333332</v>
      </c>
      <c r="K156" s="18">
        <f t="shared" si="44"/>
        <v>11.550085162451394</v>
      </c>
      <c r="M156" s="5">
        <f t="shared" si="45"/>
        <v>5.7946058237462079E-3</v>
      </c>
      <c r="N156" s="5">
        <f t="shared" si="45"/>
        <v>5.5327766832855632E-3</v>
      </c>
      <c r="O156" s="6">
        <f t="shared" si="45"/>
        <v>2.7965538375991392E-3</v>
      </c>
      <c r="Q156" s="11">
        <f t="shared" si="46"/>
        <v>36933505</v>
      </c>
      <c r="R156" s="11">
        <f t="shared" si="46"/>
        <v>3417318</v>
      </c>
      <c r="S156" s="8">
        <f t="shared" si="46"/>
        <v>5884584817.0699997</v>
      </c>
      <c r="U156" s="6">
        <f t="shared" si="39"/>
        <v>0.59547223504568592</v>
      </c>
      <c r="V156" s="6">
        <f t="shared" si="39"/>
        <v>0.60761825850088547</v>
      </c>
      <c r="W156" s="6">
        <f t="shared" si="39"/>
        <v>0.11134695876672836</v>
      </c>
      <c r="Y156" s="8">
        <f t="shared" si="47"/>
        <v>838207597282.46411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25% to 50%</v>
      </c>
      <c r="C157" s="2">
        <v>355154</v>
      </c>
      <c r="D157" s="2">
        <v>30733</v>
      </c>
      <c r="E157" s="3">
        <v>149044948.36999989</v>
      </c>
      <c r="G157" s="7">
        <f t="shared" si="40"/>
        <v>419.66287404900379</v>
      </c>
      <c r="H157" s="7">
        <f t="shared" si="41"/>
        <v>5035.9544885880459</v>
      </c>
      <c r="I157" s="7">
        <f t="shared" si="42"/>
        <v>4849.6713099925128</v>
      </c>
      <c r="J157" s="2">
        <f t="shared" si="43"/>
        <v>29596.166666666668</v>
      </c>
      <c r="K157" s="18">
        <f t="shared" si="44"/>
        <v>11.556112322259461</v>
      </c>
      <c r="M157" s="5">
        <f t="shared" si="45"/>
        <v>5.726083840821918E-3</v>
      </c>
      <c r="N157" s="5">
        <f t="shared" si="45"/>
        <v>5.464499335007077E-3</v>
      </c>
      <c r="O157" s="6">
        <f t="shared" si="45"/>
        <v>2.8201992555877066E-3</v>
      </c>
      <c r="Q157" s="11">
        <f t="shared" si="46"/>
        <v>37288659</v>
      </c>
      <c r="R157" s="11">
        <f t="shared" si="46"/>
        <v>3448051</v>
      </c>
      <c r="S157" s="8">
        <f t="shared" si="46"/>
        <v>6033629765.4399996</v>
      </c>
      <c r="U157" s="6">
        <f t="shared" si="39"/>
        <v>0.60119831888650777</v>
      </c>
      <c r="V157" s="6">
        <f t="shared" si="39"/>
        <v>0.6130827578358925</v>
      </c>
      <c r="W157" s="6">
        <f t="shared" si="39"/>
        <v>0.11416715802231607</v>
      </c>
      <c r="Y157" s="8">
        <f t="shared" si="47"/>
        <v>796885991921.96558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25% to 50%</v>
      </c>
      <c r="C158" s="2">
        <v>344638</v>
      </c>
      <c r="D158" s="2">
        <v>29843</v>
      </c>
      <c r="E158" s="3">
        <v>147722127.09000015</v>
      </c>
      <c r="G158" s="7">
        <f t="shared" si="40"/>
        <v>428.62982924111719</v>
      </c>
      <c r="H158" s="7">
        <f t="shared" si="41"/>
        <v>5143.5579508934061</v>
      </c>
      <c r="I158" s="7">
        <f t="shared" si="42"/>
        <v>4949.9757762289364</v>
      </c>
      <c r="J158" s="2">
        <f t="shared" si="43"/>
        <v>28719.833333333332</v>
      </c>
      <c r="K158" s="18">
        <f t="shared" si="44"/>
        <v>11.548369801963609</v>
      </c>
      <c r="M158" s="5">
        <f t="shared" si="45"/>
        <v>5.5565362708379579E-3</v>
      </c>
      <c r="N158" s="5">
        <f t="shared" si="45"/>
        <v>5.306252355924127E-3</v>
      </c>
      <c r="O158" s="6">
        <f t="shared" si="45"/>
        <v>2.7951690909968903E-3</v>
      </c>
      <c r="Q158" s="11">
        <f t="shared" si="46"/>
        <v>37633297</v>
      </c>
      <c r="R158" s="11">
        <f t="shared" si="46"/>
        <v>3477894</v>
      </c>
      <c r="S158" s="8">
        <f t="shared" si="46"/>
        <v>6181351892.5299997</v>
      </c>
      <c r="U158" s="6">
        <f t="shared" si="39"/>
        <v>0.60675485515734573</v>
      </c>
      <c r="V158" s="6">
        <f t="shared" si="39"/>
        <v>0.61838901019181669</v>
      </c>
      <c r="W158" s="6">
        <f t="shared" si="39"/>
        <v>0.11696232711331296</v>
      </c>
      <c r="Y158" s="8">
        <f t="shared" si="47"/>
        <v>741551532638.95154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25% to 50%</v>
      </c>
      <c r="C159" s="2">
        <v>500637</v>
      </c>
      <c r="D159" s="2">
        <v>43327</v>
      </c>
      <c r="E159" s="3">
        <v>219879171.17000008</v>
      </c>
      <c r="G159" s="7">
        <f t="shared" si="40"/>
        <v>439.19880306489546</v>
      </c>
      <c r="H159" s="7">
        <f t="shared" si="41"/>
        <v>5270.3856367787457</v>
      </c>
      <c r="I159" s="7">
        <f t="shared" si="42"/>
        <v>5074.8764320169885</v>
      </c>
      <c r="J159" s="2">
        <f t="shared" si="43"/>
        <v>41719.75</v>
      </c>
      <c r="K159" s="18">
        <f t="shared" si="44"/>
        <v>11.554850324278163</v>
      </c>
      <c r="M159" s="5">
        <f t="shared" si="45"/>
        <v>8.0716799918276651E-3</v>
      </c>
      <c r="N159" s="5">
        <f t="shared" si="45"/>
        <v>7.7037829918280547E-3</v>
      </c>
      <c r="O159" s="6">
        <f t="shared" si="45"/>
        <v>4.1605105146770068E-3</v>
      </c>
      <c r="Q159" s="11">
        <f t="shared" si="46"/>
        <v>38133934</v>
      </c>
      <c r="R159" s="11">
        <f t="shared" si="46"/>
        <v>3521221</v>
      </c>
      <c r="S159" s="8">
        <f t="shared" si="46"/>
        <v>6401231063.6999998</v>
      </c>
      <c r="U159" s="6">
        <f t="shared" si="39"/>
        <v>0.6148265351491734</v>
      </c>
      <c r="V159" s="6">
        <f t="shared" si="39"/>
        <v>0.62609279318364475</v>
      </c>
      <c r="W159" s="6">
        <f t="shared" si="39"/>
        <v>0.12112283762798996</v>
      </c>
      <c r="Y159" s="8">
        <f t="shared" si="47"/>
        <v>1024109765374.0381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25% to 50%</v>
      </c>
      <c r="C160" s="2">
        <v>486529</v>
      </c>
      <c r="D160" s="2">
        <v>42080</v>
      </c>
      <c r="E160" s="3">
        <v>219842941.03999996</v>
      </c>
      <c r="G160" s="7">
        <f t="shared" si="40"/>
        <v>451.85989127061276</v>
      </c>
      <c r="H160" s="7">
        <f t="shared" si="41"/>
        <v>5422.3186952473534</v>
      </c>
      <c r="I160" s="7">
        <f t="shared" si="42"/>
        <v>5224.4044923954361</v>
      </c>
      <c r="J160" s="2">
        <f t="shared" si="43"/>
        <v>40544.083333333336</v>
      </c>
      <c r="K160" s="18">
        <f t="shared" si="44"/>
        <v>11.562000950570342</v>
      </c>
      <c r="M160" s="5">
        <f t="shared" si="45"/>
        <v>7.8442192541580465E-3</v>
      </c>
      <c r="N160" s="5">
        <f t="shared" si="45"/>
        <v>7.4820594155174495E-3</v>
      </c>
      <c r="O160" s="6">
        <f t="shared" si="45"/>
        <v>4.1598249752691063E-3</v>
      </c>
      <c r="Q160" s="11">
        <f t="shared" si="46"/>
        <v>38620463</v>
      </c>
      <c r="R160" s="11">
        <f t="shared" si="46"/>
        <v>3563301</v>
      </c>
      <c r="S160" s="8">
        <f t="shared" si="46"/>
        <v>6621074004.7399998</v>
      </c>
      <c r="U160" s="6">
        <f t="shared" si="39"/>
        <v>0.62267075440333142</v>
      </c>
      <c r="V160" s="6">
        <f t="shared" si="39"/>
        <v>0.63357485259916213</v>
      </c>
      <c r="W160" s="6">
        <f t="shared" si="39"/>
        <v>0.12528266260325907</v>
      </c>
      <c r="Y160" s="8">
        <f t="shared" si="47"/>
        <v>935146488269.42102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25% to 50%</v>
      </c>
      <c r="C161" s="2">
        <v>615152</v>
      </c>
      <c r="D161" s="2">
        <v>53232</v>
      </c>
      <c r="E161" s="3">
        <v>287426973.84000015</v>
      </c>
      <c r="G161" s="7">
        <f t="shared" si="40"/>
        <v>467.24545127058053</v>
      </c>
      <c r="H161" s="7">
        <f t="shared" si="41"/>
        <v>5606.9454152469661</v>
      </c>
      <c r="I161" s="7">
        <f t="shared" si="42"/>
        <v>5399.5148376916168</v>
      </c>
      <c r="J161" s="2">
        <f t="shared" si="43"/>
        <v>51262.666666666664</v>
      </c>
      <c r="K161" s="18">
        <f t="shared" si="44"/>
        <v>11.556056507363991</v>
      </c>
      <c r="M161" s="5">
        <f t="shared" si="45"/>
        <v>9.9179846681982601E-3</v>
      </c>
      <c r="N161" s="5">
        <f t="shared" si="45"/>
        <v>9.4649474051051539E-3</v>
      </c>
      <c r="O161" s="6">
        <f t="shared" si="45"/>
        <v>5.4386367771895273E-3</v>
      </c>
      <c r="Q161" s="11">
        <f t="shared" si="46"/>
        <v>39235615</v>
      </c>
      <c r="R161" s="11">
        <f t="shared" si="46"/>
        <v>3616533</v>
      </c>
      <c r="S161" s="8">
        <f t="shared" si="46"/>
        <v>6908500978.5799999</v>
      </c>
      <c r="U161" s="6">
        <f t="shared" si="39"/>
        <v>0.63258873907152968</v>
      </c>
      <c r="V161" s="6">
        <f t="shared" si="39"/>
        <v>0.6430398000042673</v>
      </c>
      <c r="W161" s="6">
        <f t="shared" si="39"/>
        <v>0.1307212993804486</v>
      </c>
      <c r="Y161" s="8">
        <f t="shared" si="47"/>
        <v>1093209324354.3661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25% to 50%</v>
      </c>
      <c r="C162" s="2">
        <v>442651</v>
      </c>
      <c r="D162" s="2">
        <v>38274</v>
      </c>
      <c r="E162" s="3">
        <v>213350372.21000004</v>
      </c>
      <c r="G162" s="7">
        <f t="shared" si="40"/>
        <v>481.98326042412657</v>
      </c>
      <c r="H162" s="7">
        <f t="shared" si="41"/>
        <v>5783.7991250895193</v>
      </c>
      <c r="I162" s="7">
        <f t="shared" si="42"/>
        <v>5574.2899150859603</v>
      </c>
      <c r="J162" s="2">
        <f t="shared" si="43"/>
        <v>36887.583333333336</v>
      </c>
      <c r="K162" s="18">
        <f t="shared" si="44"/>
        <v>11.565318492971731</v>
      </c>
      <c r="M162" s="5">
        <f t="shared" si="45"/>
        <v>7.1367821796281695E-3</v>
      </c>
      <c r="N162" s="5">
        <f t="shared" si="45"/>
        <v>6.8053313229447451E-3</v>
      </c>
      <c r="O162" s="6">
        <f t="shared" si="45"/>
        <v>4.0369738623567599E-3</v>
      </c>
      <c r="Q162" s="11">
        <f t="shared" si="46"/>
        <v>39678266</v>
      </c>
      <c r="R162" s="11">
        <f t="shared" si="46"/>
        <v>3654807</v>
      </c>
      <c r="S162" s="8">
        <f t="shared" si="46"/>
        <v>7121851350.79</v>
      </c>
      <c r="U162" s="6">
        <f t="shared" si="39"/>
        <v>0.63972552125115789</v>
      </c>
      <c r="V162" s="6">
        <f t="shared" si="39"/>
        <v>0.64984513132721211</v>
      </c>
      <c r="W162" s="6">
        <f t="shared" si="39"/>
        <v>0.13475827324280537</v>
      </c>
      <c r="Y162" s="8">
        <f t="shared" si="47"/>
        <v>727552620707.20313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25% to 50%</v>
      </c>
      <c r="C163" s="2">
        <v>426252</v>
      </c>
      <c r="D163" s="2">
        <v>36868</v>
      </c>
      <c r="E163" s="3">
        <v>211073642.68999958</v>
      </c>
      <c r="G163" s="7">
        <f t="shared" si="40"/>
        <v>495.18510808160335</v>
      </c>
      <c r="H163" s="7">
        <f t="shared" si="41"/>
        <v>5942.2212969792399</v>
      </c>
      <c r="I163" s="7">
        <f t="shared" si="42"/>
        <v>5725.1177902245736</v>
      </c>
      <c r="J163" s="2">
        <f t="shared" si="43"/>
        <v>35521</v>
      </c>
      <c r="K163" s="18">
        <f t="shared" si="44"/>
        <v>11.56157101009005</v>
      </c>
      <c r="M163" s="5">
        <f t="shared" si="45"/>
        <v>6.8723840624574815E-3</v>
      </c>
      <c r="N163" s="5">
        <f t="shared" si="45"/>
        <v>6.5553366571125798E-3</v>
      </c>
      <c r="O163" s="6">
        <f t="shared" si="45"/>
        <v>3.9938940333004921E-3</v>
      </c>
      <c r="Q163" s="11">
        <f t="shared" si="46"/>
        <v>40104518</v>
      </c>
      <c r="R163" s="11">
        <f t="shared" si="46"/>
        <v>3691675</v>
      </c>
      <c r="S163" s="8">
        <f t="shared" si="46"/>
        <v>7332924993.4799995</v>
      </c>
      <c r="U163" s="6">
        <f t="shared" si="39"/>
        <v>0.64659790531361538</v>
      </c>
      <c r="V163" s="6">
        <f t="shared" si="39"/>
        <v>0.65640046798432461</v>
      </c>
      <c r="W163" s="6">
        <f t="shared" si="39"/>
        <v>0.13875216727610584</v>
      </c>
      <c r="Y163" s="8">
        <f t="shared" si="47"/>
        <v>651507185308.93042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25% to 50%</v>
      </c>
      <c r="C164" s="2">
        <v>547181</v>
      </c>
      <c r="D164" s="2">
        <v>47317</v>
      </c>
      <c r="E164" s="3">
        <v>279124198.82000065</v>
      </c>
      <c r="G164" s="7">
        <f t="shared" si="40"/>
        <v>510.11310484099528</v>
      </c>
      <c r="H164" s="7">
        <f t="shared" si="41"/>
        <v>6121.3572580919435</v>
      </c>
      <c r="I164" s="7">
        <f t="shared" si="42"/>
        <v>5899.0256952046966</v>
      </c>
      <c r="J164" s="2">
        <f t="shared" si="43"/>
        <v>45598.416666666664</v>
      </c>
      <c r="K164" s="18">
        <f t="shared" si="44"/>
        <v>11.5641524187924</v>
      </c>
      <c r="M164" s="5">
        <f t="shared" si="45"/>
        <v>8.8221005031754625E-3</v>
      </c>
      <c r="N164" s="5">
        <f t="shared" si="45"/>
        <v>8.4132273137842006E-3</v>
      </c>
      <c r="O164" s="6">
        <f t="shared" si="45"/>
        <v>5.2815332980928288E-3</v>
      </c>
      <c r="Q164" s="11">
        <f t="shared" si="46"/>
        <v>40651699</v>
      </c>
      <c r="R164" s="11">
        <f t="shared" si="46"/>
        <v>3738992</v>
      </c>
      <c r="S164" s="8">
        <f t="shared" si="46"/>
        <v>7612049192.3000002</v>
      </c>
      <c r="U164" s="6">
        <f t="shared" si="39"/>
        <v>0.65542000581679083</v>
      </c>
      <c r="V164" s="6">
        <f t="shared" si="39"/>
        <v>0.66481369529810885</v>
      </c>
      <c r="W164" s="6">
        <f t="shared" si="39"/>
        <v>0.14403370057419868</v>
      </c>
      <c r="Y164" s="8">
        <f t="shared" si="47"/>
        <v>767840219194.86926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25% to 50%</v>
      </c>
      <c r="C165" s="2">
        <v>645539</v>
      </c>
      <c r="D165" s="2">
        <v>55802</v>
      </c>
      <c r="E165" s="3">
        <v>341710123.0199995</v>
      </c>
      <c r="G165" s="7">
        <f t="shared" si="40"/>
        <v>529.3407881165964</v>
      </c>
      <c r="H165" s="7">
        <f t="shared" si="41"/>
        <v>6352.0894573991573</v>
      </c>
      <c r="I165" s="7">
        <f t="shared" si="42"/>
        <v>6123.617845596923</v>
      </c>
      <c r="J165" s="2">
        <f t="shared" si="43"/>
        <v>53794.916666666664</v>
      </c>
      <c r="K165" s="18">
        <f t="shared" si="44"/>
        <v>11.568384645711623</v>
      </c>
      <c r="M165" s="5">
        <f t="shared" si="45"/>
        <v>1.0407908784697174E-2</v>
      </c>
      <c r="N165" s="5">
        <f t="shared" si="45"/>
        <v>9.9219077829064816E-3</v>
      </c>
      <c r="O165" s="6">
        <f t="shared" si="45"/>
        <v>6.4657718702109341E-3</v>
      </c>
      <c r="Q165" s="11">
        <f t="shared" si="46"/>
        <v>41297238</v>
      </c>
      <c r="R165" s="11">
        <f t="shared" si="46"/>
        <v>3794794</v>
      </c>
      <c r="S165" s="8">
        <f t="shared" si="46"/>
        <v>7953759315.3199997</v>
      </c>
      <c r="U165" s="6">
        <f t="shared" si="39"/>
        <v>0.66582791460148805</v>
      </c>
      <c r="V165" s="6">
        <f t="shared" si="39"/>
        <v>0.67473560308101532</v>
      </c>
      <c r="W165" s="6">
        <f t="shared" si="39"/>
        <v>0.15049947244440962</v>
      </c>
      <c r="Y165" s="8">
        <f t="shared" si="47"/>
        <v>806857988012.58154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25% to 50%</v>
      </c>
      <c r="C166" s="2">
        <v>612776</v>
      </c>
      <c r="D166" s="2">
        <v>52964</v>
      </c>
      <c r="E166" s="3">
        <v>337589399.76000023</v>
      </c>
      <c r="G166" s="7">
        <f t="shared" si="40"/>
        <v>550.91811650586874</v>
      </c>
      <c r="H166" s="7">
        <f t="shared" si="41"/>
        <v>6611.0173980704249</v>
      </c>
      <c r="I166" s="7">
        <f t="shared" si="42"/>
        <v>6373.9407854391702</v>
      </c>
      <c r="J166" s="2">
        <f t="shared" si="43"/>
        <v>51064.666666666664</v>
      </c>
      <c r="K166" s="18">
        <f t="shared" si="44"/>
        <v>11.569669964504191</v>
      </c>
      <c r="M166" s="5">
        <f t="shared" si="45"/>
        <v>9.8796768490387044E-3</v>
      </c>
      <c r="N166" s="5">
        <f t="shared" si="45"/>
        <v>9.4172955057857943E-3</v>
      </c>
      <c r="O166" s="6">
        <f t="shared" si="45"/>
        <v>6.3878003535817124E-3</v>
      </c>
      <c r="Q166" s="11">
        <f t="shared" si="46"/>
        <v>41910014</v>
      </c>
      <c r="R166" s="11">
        <f t="shared" si="46"/>
        <v>3847758</v>
      </c>
      <c r="S166" s="8">
        <f t="shared" si="46"/>
        <v>8291348715.0799999</v>
      </c>
      <c r="U166" s="6">
        <f t="shared" si="39"/>
        <v>0.67570759145052672</v>
      </c>
      <c r="V166" s="6">
        <f t="shared" si="39"/>
        <v>0.68415289858680117</v>
      </c>
      <c r="W166" s="6">
        <f t="shared" si="39"/>
        <v>0.15688727279799133</v>
      </c>
      <c r="Y166" s="8">
        <f t="shared" si="47"/>
        <v>666917606247.80908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25% to 50%</v>
      </c>
      <c r="C167" s="2">
        <v>575574</v>
      </c>
      <c r="D167" s="2">
        <v>49762</v>
      </c>
      <c r="E167" s="3">
        <v>329618713.79999924</v>
      </c>
      <c r="G167" s="7">
        <f t="shared" si="40"/>
        <v>572.6782547509082</v>
      </c>
      <c r="H167" s="7">
        <f t="shared" si="41"/>
        <v>6872.1390570108979</v>
      </c>
      <c r="I167" s="7">
        <f t="shared" si="42"/>
        <v>6623.904059322359</v>
      </c>
      <c r="J167" s="2">
        <f t="shared" si="43"/>
        <v>47964.5</v>
      </c>
      <c r="K167" s="18">
        <f t="shared" si="44"/>
        <v>11.566536714762268</v>
      </c>
      <c r="M167" s="5">
        <f t="shared" si="45"/>
        <v>9.2798757175682513E-3</v>
      </c>
      <c r="N167" s="5">
        <f t="shared" si="45"/>
        <v>8.8479619922761255E-3</v>
      </c>
      <c r="O167" s="6">
        <f t="shared" si="45"/>
        <v>6.2369805984893436E-3</v>
      </c>
      <c r="Q167" s="11">
        <f t="shared" si="46"/>
        <v>42485588</v>
      </c>
      <c r="R167" s="11">
        <f t="shared" si="46"/>
        <v>3897520</v>
      </c>
      <c r="S167" s="8">
        <f t="shared" si="46"/>
        <v>8620967428.8799992</v>
      </c>
      <c r="U167" s="6">
        <f t="shared" si="39"/>
        <v>0.684987467168095</v>
      </c>
      <c r="V167" s="6">
        <f t="shared" si="39"/>
        <v>0.69300086057907728</v>
      </c>
      <c r="W167" s="6">
        <f t="shared" si="39"/>
        <v>0.16312425339648068</v>
      </c>
      <c r="Y167" s="8">
        <f t="shared" si="47"/>
        <v>539174048022.56622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25% to 50%</v>
      </c>
      <c r="C168" s="2">
        <v>545848</v>
      </c>
      <c r="D168" s="2">
        <v>47192</v>
      </c>
      <c r="E168" s="3">
        <v>324400872.67000008</v>
      </c>
      <c r="G168" s="7">
        <f t="shared" si="40"/>
        <v>594.30624032697756</v>
      </c>
      <c r="H168" s="7">
        <f t="shared" si="41"/>
        <v>7131.6748839237307</v>
      </c>
      <c r="I168" s="7">
        <f t="shared" si="42"/>
        <v>6874.0649404560108</v>
      </c>
      <c r="J168" s="2">
        <f t="shared" si="43"/>
        <v>45487.333333333336</v>
      </c>
      <c r="K168" s="18">
        <f t="shared" si="44"/>
        <v>11.566536701135785</v>
      </c>
      <c r="M168" s="5">
        <f t="shared" si="45"/>
        <v>8.8006087847665015E-3</v>
      </c>
      <c r="N168" s="5">
        <f t="shared" si="45"/>
        <v>8.3910016144747978E-3</v>
      </c>
      <c r="O168" s="6">
        <f t="shared" si="45"/>
        <v>6.1382496328878256E-3</v>
      </c>
      <c r="Q168" s="11">
        <f t="shared" si="46"/>
        <v>43031436</v>
      </c>
      <c r="R168" s="11">
        <f t="shared" si="46"/>
        <v>3944712</v>
      </c>
      <c r="S168" s="8">
        <f t="shared" si="46"/>
        <v>8945368301.5499992</v>
      </c>
      <c r="U168" s="6">
        <f t="shared" si="39"/>
        <v>0.6937880759528614</v>
      </c>
      <c r="V168" s="6">
        <f t="shared" si="39"/>
        <v>0.7013918621935521</v>
      </c>
      <c r="W168" s="6">
        <f t="shared" si="39"/>
        <v>0.16926250302936849</v>
      </c>
      <c r="Y168" s="8">
        <f t="shared" si="47"/>
        <v>435228914433.49164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25% to 50%</v>
      </c>
      <c r="C169" s="2">
        <v>510106</v>
      </c>
      <c r="D169" s="2">
        <v>44127</v>
      </c>
      <c r="E169" s="3">
        <v>314343972.99000168</v>
      </c>
      <c r="G169" s="7">
        <f t="shared" si="40"/>
        <v>616.23265162535176</v>
      </c>
      <c r="H169" s="7">
        <f t="shared" si="41"/>
        <v>7394.7918195042212</v>
      </c>
      <c r="I169" s="7">
        <f t="shared" si="42"/>
        <v>7123.6198470324671</v>
      </c>
      <c r="J169" s="2">
        <f t="shared" si="43"/>
        <v>42508.833333333336</v>
      </c>
      <c r="K169" s="18">
        <f t="shared" si="44"/>
        <v>11.559951956851814</v>
      </c>
      <c r="M169" s="5">
        <f t="shared" si="45"/>
        <v>8.2243469697829818E-3</v>
      </c>
      <c r="N169" s="5">
        <f t="shared" si="45"/>
        <v>7.8460274674082339E-3</v>
      </c>
      <c r="O169" s="6">
        <f t="shared" si="45"/>
        <v>5.9479549513086639E-3</v>
      </c>
      <c r="Q169" s="11">
        <f t="shared" si="46"/>
        <v>43541542</v>
      </c>
      <c r="R169" s="11">
        <f t="shared" si="46"/>
        <v>3988839</v>
      </c>
      <c r="S169" s="8">
        <f t="shared" si="46"/>
        <v>9259712274.5400009</v>
      </c>
      <c r="U169" s="6">
        <f t="shared" si="39"/>
        <v>0.70201242292264443</v>
      </c>
      <c r="V169" s="6">
        <f t="shared" si="39"/>
        <v>0.70923788966096024</v>
      </c>
      <c r="W169" s="6">
        <f t="shared" si="39"/>
        <v>0.17521045798067716</v>
      </c>
      <c r="Y169" s="8">
        <f t="shared" si="47"/>
        <v>340478628784.51898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25% to 50%</v>
      </c>
      <c r="C170" s="2">
        <v>487113</v>
      </c>
      <c r="D170" s="2">
        <v>42170</v>
      </c>
      <c r="E170" s="3">
        <v>310952121.82999992</v>
      </c>
      <c r="G170" s="7">
        <f t="shared" si="40"/>
        <v>638.35726377657738</v>
      </c>
      <c r="H170" s="7">
        <f t="shared" si="41"/>
        <v>7660.2871653189286</v>
      </c>
      <c r="I170" s="7">
        <f t="shared" si="42"/>
        <v>7373.7757133032947</v>
      </c>
      <c r="J170" s="2">
        <f t="shared" si="43"/>
        <v>40592.75</v>
      </c>
      <c r="K170" s="18">
        <f t="shared" si="44"/>
        <v>11.551173820251364</v>
      </c>
      <c r="M170" s="5">
        <f t="shared" si="45"/>
        <v>7.8536349807528192E-3</v>
      </c>
      <c r="N170" s="5">
        <f t="shared" si="45"/>
        <v>7.4980619190202205E-3</v>
      </c>
      <c r="O170" s="6">
        <f t="shared" si="45"/>
        <v>5.8837750094782653E-3</v>
      </c>
      <c r="Q170" s="11">
        <f t="shared" ref="Q170:S185" si="48">+Q169+C170</f>
        <v>44028655</v>
      </c>
      <c r="R170" s="11">
        <f t="shared" si="48"/>
        <v>4031009</v>
      </c>
      <c r="S170" s="8">
        <f t="shared" si="48"/>
        <v>9570664396.3700008</v>
      </c>
      <c r="U170" s="6">
        <f t="shared" si="39"/>
        <v>0.7098660579033973</v>
      </c>
      <c r="V170" s="6">
        <f t="shared" si="39"/>
        <v>0.71673595157998049</v>
      </c>
      <c r="W170" s="6">
        <f t="shared" si="39"/>
        <v>0.18109423299015542</v>
      </c>
      <c r="Y170" s="8">
        <f t="shared" si="47"/>
        <v>266991337452.44495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25% to 50%</v>
      </c>
      <c r="C171" s="2">
        <v>460796</v>
      </c>
      <c r="D171" s="2">
        <v>39911</v>
      </c>
      <c r="E171" s="3">
        <v>304283825.43999863</v>
      </c>
      <c r="G171" s="7">
        <f t="shared" si="40"/>
        <v>660.34389499908559</v>
      </c>
      <c r="H171" s="7">
        <f t="shared" si="41"/>
        <v>7924.1267399890276</v>
      </c>
      <c r="I171" s="7">
        <f t="shared" si="42"/>
        <v>7624.0591676479826</v>
      </c>
      <c r="J171" s="2">
        <f t="shared" si="43"/>
        <v>38399.666666666664</v>
      </c>
      <c r="K171" s="18">
        <f t="shared" si="44"/>
        <v>11.545588935381224</v>
      </c>
      <c r="M171" s="5">
        <f t="shared" si="45"/>
        <v>7.4293307396661066E-3</v>
      </c>
      <c r="N171" s="5">
        <f t="shared" si="45"/>
        <v>7.0963990811006876E-3</v>
      </c>
      <c r="O171" s="6">
        <f t="shared" si="45"/>
        <v>5.7575988141708298E-3</v>
      </c>
      <c r="Q171" s="11">
        <f t="shared" si="48"/>
        <v>44489451</v>
      </c>
      <c r="R171" s="11">
        <f t="shared" si="48"/>
        <v>4070920</v>
      </c>
      <c r="S171" s="8">
        <f t="shared" si="48"/>
        <v>9874948221.8099995</v>
      </c>
      <c r="U171" s="6">
        <f t="shared" si="39"/>
        <v>0.71729538864306341</v>
      </c>
      <c r="V171" s="6">
        <f t="shared" si="39"/>
        <v>0.7238323506610812</v>
      </c>
      <c r="W171" s="6">
        <f t="shared" si="39"/>
        <v>0.18685183180432627</v>
      </c>
      <c r="Y171" s="8">
        <f t="shared" si="47"/>
        <v>203273494356.37964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25% to 50%</v>
      </c>
      <c r="C172" s="2">
        <v>439245</v>
      </c>
      <c r="D172" s="2">
        <v>38132</v>
      </c>
      <c r="E172" s="3">
        <v>300253044.13000107</v>
      </c>
      <c r="G172" s="7">
        <f t="shared" si="40"/>
        <v>683.56621960409586</v>
      </c>
      <c r="H172" s="7">
        <f t="shared" si="41"/>
        <v>8202.7946352491508</v>
      </c>
      <c r="I172" s="7">
        <f t="shared" si="42"/>
        <v>7874.0439559949928</v>
      </c>
      <c r="J172" s="2">
        <f t="shared" si="43"/>
        <v>36603.75</v>
      </c>
      <c r="K172" s="18">
        <f t="shared" si="44"/>
        <v>11.519065351935382</v>
      </c>
      <c r="M172" s="5">
        <f t="shared" si="45"/>
        <v>7.0818678563716684E-3</v>
      </c>
      <c r="N172" s="5">
        <f t="shared" si="45"/>
        <v>6.7800829285292637E-3</v>
      </c>
      <c r="O172" s="6">
        <f t="shared" si="45"/>
        <v>5.6813291614639678E-3</v>
      </c>
      <c r="Q172" s="11">
        <f t="shared" si="48"/>
        <v>44928696</v>
      </c>
      <c r="R172" s="11">
        <f t="shared" si="48"/>
        <v>4109052</v>
      </c>
      <c r="S172" s="8">
        <f t="shared" si="48"/>
        <v>10175201265.940001</v>
      </c>
      <c r="U172" s="6">
        <f t="shared" si="39"/>
        <v>0.72437725649943507</v>
      </c>
      <c r="V172" s="6">
        <f t="shared" si="39"/>
        <v>0.73061243358961048</v>
      </c>
      <c r="W172" s="6">
        <f t="shared" si="39"/>
        <v>0.19253316096579023</v>
      </c>
      <c r="Y172" s="8">
        <f t="shared" si="47"/>
        <v>149671661116.50681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25% to 50%</v>
      </c>
      <c r="C173" s="2">
        <v>497439</v>
      </c>
      <c r="D173" s="2">
        <v>43181</v>
      </c>
      <c r="E173" s="3">
        <v>351893211.51000023</v>
      </c>
      <c r="G173" s="7">
        <f t="shared" si="40"/>
        <v>707.40977589211991</v>
      </c>
      <c r="H173" s="7">
        <f t="shared" si="41"/>
        <v>8488.9173107054394</v>
      </c>
      <c r="I173" s="7">
        <f t="shared" si="42"/>
        <v>8149.2603577962582</v>
      </c>
      <c r="J173" s="2">
        <f t="shared" si="43"/>
        <v>41453.25</v>
      </c>
      <c r="K173" s="18">
        <f t="shared" si="44"/>
        <v>11.519858270998819</v>
      </c>
      <c r="M173" s="5">
        <f t="shared" si="45"/>
        <v>8.0201192150295766E-3</v>
      </c>
      <c r="N173" s="5">
        <f t="shared" si="45"/>
        <v>7.677823375034672E-3</v>
      </c>
      <c r="O173" s="6">
        <f t="shared" si="45"/>
        <v>6.6584542716821423E-3</v>
      </c>
      <c r="Q173" s="11">
        <f t="shared" si="48"/>
        <v>45426135</v>
      </c>
      <c r="R173" s="11">
        <f t="shared" si="48"/>
        <v>4152233</v>
      </c>
      <c r="S173" s="8">
        <f t="shared" si="48"/>
        <v>10527094477.450001</v>
      </c>
      <c r="U173" s="6">
        <f t="shared" si="39"/>
        <v>0.73239737571446462</v>
      </c>
      <c r="V173" s="6">
        <f t="shared" si="39"/>
        <v>0.73829025696464512</v>
      </c>
      <c r="W173" s="6">
        <f t="shared" si="39"/>
        <v>0.19919161523747236</v>
      </c>
      <c r="Y173" s="8">
        <f t="shared" si="47"/>
        <v>124927158527.95149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25% to 50%</v>
      </c>
      <c r="C174" s="2">
        <v>542442</v>
      </c>
      <c r="D174" s="2">
        <v>47101</v>
      </c>
      <c r="E174" s="3">
        <v>399079295.27999878</v>
      </c>
      <c r="G174" s="7">
        <f t="shared" si="40"/>
        <v>735.70869379583212</v>
      </c>
      <c r="H174" s="7">
        <f t="shared" si="41"/>
        <v>8828.5043255499859</v>
      </c>
      <c r="I174" s="7">
        <f t="shared" si="42"/>
        <v>8472.8412407379619</v>
      </c>
      <c r="J174" s="2">
        <f t="shared" si="43"/>
        <v>45203.5</v>
      </c>
      <c r="K174" s="18">
        <f t="shared" si="44"/>
        <v>11.5165707734443</v>
      </c>
      <c r="M174" s="5">
        <f t="shared" si="45"/>
        <v>8.7456944615100004E-3</v>
      </c>
      <c r="N174" s="5">
        <f t="shared" si="45"/>
        <v>8.3748213053775524E-3</v>
      </c>
      <c r="O174" s="6">
        <f t="shared" si="45"/>
        <v>7.5513000861668856E-3</v>
      </c>
      <c r="Q174" s="11">
        <f t="shared" si="48"/>
        <v>45968577</v>
      </c>
      <c r="R174" s="11">
        <f t="shared" si="48"/>
        <v>4199334</v>
      </c>
      <c r="S174" s="8">
        <f t="shared" si="48"/>
        <v>10926173772.73</v>
      </c>
      <c r="U174" s="6">
        <f t="shared" si="39"/>
        <v>0.74114307017597458</v>
      </c>
      <c r="V174" s="6">
        <f t="shared" si="39"/>
        <v>0.74666507827002271</v>
      </c>
      <c r="W174" s="6">
        <f t="shared" si="39"/>
        <v>0.20674291532363925</v>
      </c>
      <c r="Y174" s="8">
        <f t="shared" si="47"/>
        <v>88145139858.104095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10% to 25%</v>
      </c>
      <c r="C175" s="2">
        <v>512464</v>
      </c>
      <c r="D175" s="2">
        <v>44559</v>
      </c>
      <c r="E175" s="3">
        <v>393148302.8900013</v>
      </c>
      <c r="G175" s="7">
        <f t="shared" si="40"/>
        <v>767.17252897764774</v>
      </c>
      <c r="H175" s="7">
        <f t="shared" si="41"/>
        <v>9206.0703477317729</v>
      </c>
      <c r="I175" s="7">
        <f t="shared" si="42"/>
        <v>8823.0952869229859</v>
      </c>
      <c r="J175" s="2">
        <f t="shared" si="43"/>
        <v>42705.333333333336</v>
      </c>
      <c r="K175" s="18">
        <f t="shared" si="44"/>
        <v>11.500796696514733</v>
      </c>
      <c r="M175" s="5">
        <f t="shared" si="45"/>
        <v>8.2623645781913294E-3</v>
      </c>
      <c r="N175" s="5">
        <f t="shared" si="45"/>
        <v>7.9228394842215319E-3</v>
      </c>
      <c r="O175" s="6">
        <f t="shared" si="45"/>
        <v>7.4390750124150133E-3</v>
      </c>
      <c r="Q175" s="11">
        <f t="shared" si="48"/>
        <v>46481041</v>
      </c>
      <c r="R175" s="11">
        <f t="shared" si="48"/>
        <v>4243893</v>
      </c>
      <c r="S175" s="8">
        <f t="shared" si="48"/>
        <v>11319322075.620001</v>
      </c>
      <c r="U175" s="6">
        <f t="shared" si="39"/>
        <v>0.74940543475416599</v>
      </c>
      <c r="V175" s="6">
        <f t="shared" si="39"/>
        <v>0.75458791775424428</v>
      </c>
      <c r="W175" s="6">
        <f t="shared" si="39"/>
        <v>0.21418199033605426</v>
      </c>
      <c r="Y175" s="8">
        <f t="shared" si="47"/>
        <v>44330031623.164986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10% to 25%</v>
      </c>
      <c r="C176" s="2">
        <v>665696</v>
      </c>
      <c r="D176" s="2">
        <v>57969</v>
      </c>
      <c r="E176" s="3">
        <v>536016381.67000008</v>
      </c>
      <c r="G176" s="7">
        <f t="shared" si="40"/>
        <v>805.19693924854596</v>
      </c>
      <c r="H176" s="7">
        <f t="shared" si="41"/>
        <v>9662.3632709825506</v>
      </c>
      <c r="I176" s="7">
        <f t="shared" si="42"/>
        <v>9246.6039032931403</v>
      </c>
      <c r="J176" s="2">
        <f t="shared" si="43"/>
        <v>55474.666666666664</v>
      </c>
      <c r="K176" s="18">
        <f t="shared" si="44"/>
        <v>11.483655057013232</v>
      </c>
      <c r="M176" s="5">
        <f t="shared" si="45"/>
        <v>1.0732896457592445E-2</v>
      </c>
      <c r="N176" s="5">
        <f t="shared" si="45"/>
        <v>1.0307212506134294E-2</v>
      </c>
      <c r="O176" s="6">
        <f t="shared" si="45"/>
        <v>1.0142396754137984E-2</v>
      </c>
      <c r="Q176" s="11">
        <f t="shared" si="48"/>
        <v>47146737</v>
      </c>
      <c r="R176" s="11">
        <f t="shared" si="48"/>
        <v>4301862</v>
      </c>
      <c r="S176" s="8">
        <f t="shared" si="48"/>
        <v>11855338457.290001</v>
      </c>
      <c r="U176" s="6">
        <f t="shared" si="39"/>
        <v>0.76013833121175833</v>
      </c>
      <c r="V176" s="6">
        <f t="shared" si="39"/>
        <v>0.76489513026037848</v>
      </c>
      <c r="W176" s="6">
        <f t="shared" si="39"/>
        <v>0.22432438709019226</v>
      </c>
      <c r="Y176" s="8">
        <f t="shared" si="47"/>
        <v>17555758620.929413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10% to 25%</v>
      </c>
      <c r="C177" s="2">
        <v>608850</v>
      </c>
      <c r="D177" s="2">
        <v>53152</v>
      </c>
      <c r="E177" s="3">
        <v>518056332.12999916</v>
      </c>
      <c r="G177" s="7">
        <f t="shared" si="40"/>
        <v>850.87678759957157</v>
      </c>
      <c r="H177" s="7">
        <f t="shared" si="41"/>
        <v>10210.521451194858</v>
      </c>
      <c r="I177" s="7">
        <f t="shared" si="42"/>
        <v>9746.6949904048615</v>
      </c>
      <c r="J177" s="2">
        <f t="shared" si="43"/>
        <v>50737.5</v>
      </c>
      <c r="K177" s="18">
        <f t="shared" si="44"/>
        <v>11.454884105960264</v>
      </c>
      <c r="M177" s="5">
        <f t="shared" si="45"/>
        <v>9.8163786596361709E-3</v>
      </c>
      <c r="N177" s="5">
        <f t="shared" si="45"/>
        <v>9.450722957547137E-3</v>
      </c>
      <c r="O177" s="6">
        <f t="shared" si="45"/>
        <v>9.8025602222933123E-3</v>
      </c>
      <c r="Q177" s="11">
        <f t="shared" si="48"/>
        <v>47755587</v>
      </c>
      <c r="R177" s="11">
        <f t="shared" si="48"/>
        <v>4355014</v>
      </c>
      <c r="S177" s="8">
        <f t="shared" si="48"/>
        <v>12373394789.42</v>
      </c>
      <c r="U177" s="6">
        <f t="shared" si="39"/>
        <v>0.76995470987139458</v>
      </c>
      <c r="V177" s="6">
        <f t="shared" si="39"/>
        <v>0.77434585321792559</v>
      </c>
      <c r="W177" s="6">
        <f t="shared" si="39"/>
        <v>0.23412694731248557</v>
      </c>
      <c r="Y177" s="8">
        <f t="shared" si="47"/>
        <v>10511476.836073991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10% to 25%</v>
      </c>
      <c r="C178" s="2">
        <v>565704</v>
      </c>
      <c r="D178" s="2">
        <v>49446</v>
      </c>
      <c r="E178" s="3">
        <v>506669910.73999977</v>
      </c>
      <c r="G178" s="7">
        <f t="shared" si="40"/>
        <v>895.64491454895096</v>
      </c>
      <c r="H178" s="7">
        <f t="shared" si="41"/>
        <v>10747.738974587412</v>
      </c>
      <c r="I178" s="7">
        <f t="shared" si="42"/>
        <v>10246.934246248427</v>
      </c>
      <c r="J178" s="2">
        <f t="shared" si="43"/>
        <v>47142</v>
      </c>
      <c r="K178" s="18">
        <f t="shared" si="44"/>
        <v>11.440844557699309</v>
      </c>
      <c r="M178" s="5">
        <f t="shared" si="45"/>
        <v>9.1207434889887841E-3</v>
      </c>
      <c r="N178" s="5">
        <f t="shared" si="45"/>
        <v>8.7917754244219541E-3</v>
      </c>
      <c r="O178" s="6">
        <f t="shared" si="45"/>
        <v>9.5871085919021423E-3</v>
      </c>
      <c r="Q178" s="11">
        <f t="shared" si="48"/>
        <v>48321291</v>
      </c>
      <c r="R178" s="11">
        <f t="shared" si="48"/>
        <v>4404460</v>
      </c>
      <c r="S178" s="8">
        <f t="shared" si="48"/>
        <v>12880064700.16</v>
      </c>
      <c r="U178" s="6">
        <f t="shared" si="39"/>
        <v>0.77907545336038331</v>
      </c>
      <c r="V178" s="6">
        <f t="shared" si="39"/>
        <v>0.78313762864234759</v>
      </c>
      <c r="W178" s="6">
        <f t="shared" si="39"/>
        <v>0.24371405590438772</v>
      </c>
      <c r="Y178" s="8">
        <f t="shared" si="47"/>
        <v>12886026567.377241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10% to 25%</v>
      </c>
      <c r="C179" s="2">
        <v>519075</v>
      </c>
      <c r="D179" s="2">
        <v>45474</v>
      </c>
      <c r="E179" s="3">
        <v>488657578.61000061</v>
      </c>
      <c r="G179" s="7">
        <f t="shared" si="40"/>
        <v>941.40071976111471</v>
      </c>
      <c r="H179" s="7">
        <f t="shared" si="41"/>
        <v>11296.808637133377</v>
      </c>
      <c r="I179" s="7">
        <f t="shared" si="42"/>
        <v>10745.867498130814</v>
      </c>
      <c r="J179" s="2">
        <f t="shared" si="43"/>
        <v>43256.25</v>
      </c>
      <c r="K179" s="18">
        <f t="shared" si="44"/>
        <v>11.414764480802218</v>
      </c>
      <c r="M179" s="5">
        <f t="shared" si="45"/>
        <v>8.3689525379825012E-3</v>
      </c>
      <c r="N179" s="5">
        <f t="shared" si="45"/>
        <v>8.0855316031663623E-3</v>
      </c>
      <c r="O179" s="6">
        <f t="shared" si="45"/>
        <v>9.2462827791525773E-3</v>
      </c>
      <c r="Q179" s="11">
        <f t="shared" si="48"/>
        <v>48840366</v>
      </c>
      <c r="R179" s="11">
        <f t="shared" si="48"/>
        <v>4449934</v>
      </c>
      <c r="S179" s="8">
        <f t="shared" si="48"/>
        <v>13368722278.77</v>
      </c>
      <c r="U179" s="6">
        <f t="shared" si="39"/>
        <v>0.78744440589836584</v>
      </c>
      <c r="V179" s="6">
        <f t="shared" si="39"/>
        <v>0.79122316024551398</v>
      </c>
      <c r="W179" s="6">
        <f t="shared" si="39"/>
        <v>0.25296033868354029</v>
      </c>
      <c r="Y179" s="8">
        <f t="shared" si="47"/>
        <v>49699528332.683884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10% to 25%</v>
      </c>
      <c r="C180" s="2">
        <v>478841</v>
      </c>
      <c r="D180" s="2">
        <v>41999</v>
      </c>
      <c r="E180" s="3">
        <v>472369666.93999863</v>
      </c>
      <c r="G180" s="7">
        <f t="shared" si="40"/>
        <v>986.48542405516366</v>
      </c>
      <c r="H180" s="7">
        <f t="shared" si="41"/>
        <v>11837.825088661964</v>
      </c>
      <c r="I180" s="7">
        <f t="shared" si="42"/>
        <v>11247.164621538575</v>
      </c>
      <c r="J180" s="2">
        <f t="shared" si="43"/>
        <v>39903.416666666664</v>
      </c>
      <c r="K180" s="18">
        <f t="shared" si="44"/>
        <v>11.401247648753541</v>
      </c>
      <c r="M180" s="5">
        <f t="shared" si="45"/>
        <v>7.7202670177528845E-3</v>
      </c>
      <c r="N180" s="5">
        <f t="shared" si="45"/>
        <v>7.4676571623649565E-3</v>
      </c>
      <c r="O180" s="6">
        <f t="shared" si="45"/>
        <v>8.9380861118439677E-3</v>
      </c>
      <c r="Q180" s="11">
        <f t="shared" si="48"/>
        <v>49319207</v>
      </c>
      <c r="R180" s="11">
        <f t="shared" si="48"/>
        <v>4491933</v>
      </c>
      <c r="S180" s="8">
        <f t="shared" si="48"/>
        <v>13841091945.709999</v>
      </c>
      <c r="U180" s="6">
        <f t="shared" si="39"/>
        <v>0.7951646729161187</v>
      </c>
      <c r="V180" s="6">
        <f t="shared" si="39"/>
        <v>0.79869081740787895</v>
      </c>
      <c r="W180" s="6">
        <f t="shared" si="39"/>
        <v>0.26189842479538428</v>
      </c>
      <c r="Y180" s="8">
        <f t="shared" si="47"/>
        <v>103807900993.54121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10% to 25%</v>
      </c>
      <c r="C181" s="2">
        <v>452549</v>
      </c>
      <c r="D181" s="2">
        <v>39842</v>
      </c>
      <c r="E181" s="3">
        <v>468054647.47000122</v>
      </c>
      <c r="G181" s="7">
        <f t="shared" si="40"/>
        <v>1034.262914004895</v>
      </c>
      <c r="H181" s="7">
        <f t="shared" si="41"/>
        <v>12411.154968058741</v>
      </c>
      <c r="I181" s="7">
        <f t="shared" si="42"/>
        <v>11747.76987776721</v>
      </c>
      <c r="J181" s="2">
        <f t="shared" si="43"/>
        <v>37712.416666666664</v>
      </c>
      <c r="K181" s="18">
        <f t="shared" si="44"/>
        <v>11.358591436172883</v>
      </c>
      <c r="M181" s="5">
        <f t="shared" si="45"/>
        <v>7.2963658471539624E-3</v>
      </c>
      <c r="N181" s="5">
        <f t="shared" si="45"/>
        <v>7.0841304950818975E-3</v>
      </c>
      <c r="O181" s="6">
        <f t="shared" si="45"/>
        <v>8.8564381604694375E-3</v>
      </c>
      <c r="Q181" s="11">
        <f t="shared" si="48"/>
        <v>49771756</v>
      </c>
      <c r="R181" s="11">
        <f t="shared" si="48"/>
        <v>4531775</v>
      </c>
      <c r="S181" s="8">
        <f t="shared" si="48"/>
        <v>14309146593.18</v>
      </c>
      <c r="U181" s="6">
        <f t="shared" si="39"/>
        <v>0.80246103876327268</v>
      </c>
      <c r="V181" s="6">
        <f t="shared" si="39"/>
        <v>0.80577494790296078</v>
      </c>
      <c r="W181" s="6">
        <f t="shared" si="39"/>
        <v>0.27075486295585371</v>
      </c>
      <c r="Y181" s="8">
        <f t="shared" si="47"/>
        <v>180251974218.80383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10% to 25%</v>
      </c>
      <c r="C182" s="2">
        <v>419757</v>
      </c>
      <c r="D182" s="2">
        <v>36997</v>
      </c>
      <c r="E182" s="3">
        <v>453071431.51000023</v>
      </c>
      <c r="G182" s="7">
        <f t="shared" si="40"/>
        <v>1079.3659939202926</v>
      </c>
      <c r="H182" s="7">
        <f t="shared" si="41"/>
        <v>12952.391927043511</v>
      </c>
      <c r="I182" s="7">
        <f t="shared" si="42"/>
        <v>12246.16675703436</v>
      </c>
      <c r="J182" s="2">
        <f t="shared" si="43"/>
        <v>34979.75</v>
      </c>
      <c r="K182" s="18">
        <f t="shared" si="44"/>
        <v>11.345703705705867</v>
      </c>
      <c r="M182" s="5">
        <f t="shared" si="45"/>
        <v>6.7676663497296553E-3</v>
      </c>
      <c r="N182" s="5">
        <f t="shared" si="45"/>
        <v>6.578273578799883E-3</v>
      </c>
      <c r="O182" s="6">
        <f t="shared" si="45"/>
        <v>8.5729286892741695E-3</v>
      </c>
      <c r="Q182" s="11">
        <f t="shared" si="48"/>
        <v>50191513</v>
      </c>
      <c r="R182" s="11">
        <f t="shared" si="48"/>
        <v>4568772</v>
      </c>
      <c r="S182" s="8">
        <f t="shared" si="48"/>
        <v>14762218024.690001</v>
      </c>
      <c r="U182" s="6">
        <f t="shared" si="39"/>
        <v>0.80922870511300238</v>
      </c>
      <c r="V182" s="6">
        <f t="shared" si="39"/>
        <v>0.8123532214817607</v>
      </c>
      <c r="W182" s="6">
        <f t="shared" si="39"/>
        <v>0.27932779164512783</v>
      </c>
      <c r="Y182" s="8">
        <f t="shared" si="47"/>
        <v>260218924640.18689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10% to 25%</v>
      </c>
      <c r="C183" s="2">
        <v>391577</v>
      </c>
      <c r="D183" s="2">
        <v>34532</v>
      </c>
      <c r="E183" s="3">
        <v>440183337.37999916</v>
      </c>
      <c r="G183" s="7">
        <f t="shared" si="40"/>
        <v>1124.1297047068626</v>
      </c>
      <c r="H183" s="7">
        <f t="shared" si="41"/>
        <v>13489.556456482351</v>
      </c>
      <c r="I183" s="7">
        <f t="shared" si="42"/>
        <v>12747.113905363118</v>
      </c>
      <c r="J183" s="2">
        <f t="shared" si="43"/>
        <v>32631.416666666668</v>
      </c>
      <c r="K183" s="18">
        <f t="shared" si="44"/>
        <v>11.339540136684814</v>
      </c>
      <c r="M183" s="5">
        <f t="shared" si="45"/>
        <v>6.3133252958928361E-3</v>
      </c>
      <c r="N183" s="5">
        <f t="shared" si="45"/>
        <v>6.1399827884184551E-3</v>
      </c>
      <c r="O183" s="6">
        <f t="shared" si="45"/>
        <v>8.3290627020745026E-3</v>
      </c>
      <c r="Q183" s="11">
        <f t="shared" si="48"/>
        <v>50583090</v>
      </c>
      <c r="R183" s="11">
        <f t="shared" si="48"/>
        <v>4603304</v>
      </c>
      <c r="S183" s="8">
        <f t="shared" si="48"/>
        <v>15202401362.07</v>
      </c>
      <c r="U183" s="6">
        <f t="shared" si="39"/>
        <v>0.81554203040889517</v>
      </c>
      <c r="V183" s="6">
        <f t="shared" si="39"/>
        <v>0.81849320427017913</v>
      </c>
      <c r="W183" s="6">
        <f t="shared" si="39"/>
        <v>0.28765685434720234</v>
      </c>
      <c r="Y183" s="8">
        <f t="shared" si="47"/>
        <v>347781852218.08032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>Top 10% to 25%</v>
      </c>
      <c r="C184" s="2">
        <v>369620</v>
      </c>
      <c r="D184" s="2">
        <v>32776</v>
      </c>
      <c r="E184" s="3">
        <v>434201168.57999992</v>
      </c>
      <c r="G184" s="7">
        <f t="shared" si="40"/>
        <v>1174.7231442562629</v>
      </c>
      <c r="H184" s="7">
        <f t="shared" si="41"/>
        <v>14096.677731075155</v>
      </c>
      <c r="I184" s="7">
        <f t="shared" si="42"/>
        <v>13247.533822919208</v>
      </c>
      <c r="J184" s="2">
        <f t="shared" si="43"/>
        <v>30801.666666666668</v>
      </c>
      <c r="K184" s="18">
        <f t="shared" si="44"/>
        <v>11.277154015133025</v>
      </c>
      <c r="M184" s="5">
        <f t="shared" si="45"/>
        <v>5.9593165478766886E-3</v>
      </c>
      <c r="N184" s="5">
        <f t="shared" si="45"/>
        <v>5.8277561645199601E-3</v>
      </c>
      <c r="O184" s="6">
        <f t="shared" si="45"/>
        <v>8.2158692783384883E-3</v>
      </c>
      <c r="Q184" s="11">
        <f t="shared" si="48"/>
        <v>50952710</v>
      </c>
      <c r="R184" s="11">
        <f t="shared" si="48"/>
        <v>4636080</v>
      </c>
      <c r="S184" s="8">
        <f t="shared" si="48"/>
        <v>15636602530.65</v>
      </c>
      <c r="U184" s="6">
        <f t="shared" si="39"/>
        <v>0.82150134695677191</v>
      </c>
      <c r="V184" s="6">
        <f t="shared" si="39"/>
        <v>0.82432096043469916</v>
      </c>
      <c r="W184" s="6">
        <f t="shared" si="39"/>
        <v>0.29587272362554085</v>
      </c>
      <c r="Y184" s="8">
        <f t="shared" si="47"/>
        <v>461733825265.88147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>Top 10% to 25%</v>
      </c>
      <c r="C185" s="2">
        <v>344991</v>
      </c>
      <c r="D185" s="2">
        <v>30568</v>
      </c>
      <c r="E185" s="3">
        <v>420241362.37000084</v>
      </c>
      <c r="G185" s="7">
        <f t="shared" si="40"/>
        <v>1218.1226825337496</v>
      </c>
      <c r="H185" s="7">
        <f t="shared" si="41"/>
        <v>14617.472190404995</v>
      </c>
      <c r="I185" s="7">
        <f t="shared" si="42"/>
        <v>13747.754592057081</v>
      </c>
      <c r="J185" s="2">
        <f t="shared" si="43"/>
        <v>28749.25</v>
      </c>
      <c r="K185" s="18">
        <f t="shared" si="44"/>
        <v>11.286018058099973</v>
      </c>
      <c r="M185" s="5">
        <f t="shared" si="45"/>
        <v>5.5622276261255519E-3</v>
      </c>
      <c r="N185" s="5">
        <f t="shared" si="45"/>
        <v>5.435161411918665E-3</v>
      </c>
      <c r="O185" s="6">
        <f t="shared" si="45"/>
        <v>7.9517245655377922E-3</v>
      </c>
      <c r="Q185" s="11">
        <f t="shared" si="48"/>
        <v>51297701</v>
      </c>
      <c r="R185" s="11">
        <f t="shared" si="48"/>
        <v>4666648</v>
      </c>
      <c r="S185" s="8">
        <f t="shared" si="48"/>
        <v>16056843893.02</v>
      </c>
      <c r="U185" s="6">
        <f t="shared" si="39"/>
        <v>0.82706357458289737</v>
      </c>
      <c r="V185" s="6">
        <f t="shared" si="39"/>
        <v>0.82975612184661773</v>
      </c>
      <c r="W185" s="6">
        <f t="shared" si="39"/>
        <v>0.30382444819107862</v>
      </c>
      <c r="Y185" s="8">
        <f t="shared" si="47"/>
        <v>554704095459.48779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>Top 10% to 25%</v>
      </c>
      <c r="C186" s="2">
        <v>646191</v>
      </c>
      <c r="D186" s="2">
        <v>57309</v>
      </c>
      <c r="E186" s="3">
        <v>830457730.52999878</v>
      </c>
      <c r="G186" s="7">
        <f t="shared" si="40"/>
        <v>1285.1583054081514</v>
      </c>
      <c r="H186" s="7">
        <f t="shared" si="41"/>
        <v>15421.899664897817</v>
      </c>
      <c r="I186" s="7">
        <f t="shared" si="42"/>
        <v>14490.87805632621</v>
      </c>
      <c r="J186" s="2">
        <f t="shared" si="43"/>
        <v>53849.25</v>
      </c>
      <c r="K186" s="18">
        <f t="shared" si="44"/>
        <v>11.275558812751925</v>
      </c>
      <c r="M186" s="5">
        <f t="shared" si="45"/>
        <v>1.0418420863018736E-2</v>
      </c>
      <c r="N186" s="5">
        <f t="shared" si="45"/>
        <v>1.0189860813780646E-2</v>
      </c>
      <c r="O186" s="6">
        <f t="shared" si="45"/>
        <v>1.5713758158536647E-2</v>
      </c>
      <c r="Q186" s="11">
        <f t="shared" ref="Q186:S201" si="49">+Q185+C186</f>
        <v>51943892</v>
      </c>
      <c r="R186" s="11">
        <f t="shared" si="49"/>
        <v>4723957</v>
      </c>
      <c r="S186" s="8">
        <f t="shared" si="49"/>
        <v>16887301623.549999</v>
      </c>
      <c r="U186" s="6">
        <f t="shared" si="39"/>
        <v>0.83748199544591617</v>
      </c>
      <c r="V186" s="6">
        <f t="shared" si="39"/>
        <v>0.83994598266039844</v>
      </c>
      <c r="W186" s="6">
        <f t="shared" si="39"/>
        <v>0.31953820634961527</v>
      </c>
      <c r="Y186" s="8">
        <f t="shared" si="47"/>
        <v>1454395535026.6985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>Top 10% to 25%</v>
      </c>
      <c r="C187" s="2">
        <v>579475</v>
      </c>
      <c r="D187" s="2">
        <v>51448</v>
      </c>
      <c r="E187" s="3">
        <v>797040051.06999969</v>
      </c>
      <c r="G187" s="7">
        <f t="shared" si="40"/>
        <v>1375.4520058156083</v>
      </c>
      <c r="H187" s="7">
        <f t="shared" si="41"/>
        <v>16505.424069787299</v>
      </c>
      <c r="I187" s="7">
        <f t="shared" si="42"/>
        <v>15492.148403630845</v>
      </c>
      <c r="J187" s="2">
        <f t="shared" si="43"/>
        <v>48289.583333333336</v>
      </c>
      <c r="K187" s="18">
        <f t="shared" si="44"/>
        <v>11.263314414554502</v>
      </c>
      <c r="M187" s="5">
        <f t="shared" si="45"/>
        <v>9.3427708364829925E-3</v>
      </c>
      <c r="N187" s="5">
        <f t="shared" si="45"/>
        <v>9.1477422245613543E-3</v>
      </c>
      <c r="O187" s="6">
        <f t="shared" si="45"/>
        <v>1.5081435387672929E-2</v>
      </c>
      <c r="Q187" s="11">
        <f t="shared" si="49"/>
        <v>52523367</v>
      </c>
      <c r="R187" s="11">
        <f t="shared" si="49"/>
        <v>4775405</v>
      </c>
      <c r="S187" s="8">
        <f t="shared" si="49"/>
        <v>17684341674.619999</v>
      </c>
      <c r="U187" s="6">
        <f t="shared" si="39"/>
        <v>0.84682476628239911</v>
      </c>
      <c r="V187" s="6">
        <f t="shared" si="39"/>
        <v>0.84909372488495982</v>
      </c>
      <c r="W187" s="6">
        <f t="shared" si="39"/>
        <v>0.3346196417372882</v>
      </c>
      <c r="Y187" s="8">
        <f t="shared" si="47"/>
        <v>1904772686430.9937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>Top 10% to 25%</v>
      </c>
      <c r="C188" s="2">
        <v>528143</v>
      </c>
      <c r="D188" s="2">
        <v>46968</v>
      </c>
      <c r="E188" s="3">
        <v>774682294.26000214</v>
      </c>
      <c r="G188" s="7">
        <f t="shared" si="40"/>
        <v>1466.8040554546819</v>
      </c>
      <c r="H188" s="7">
        <f t="shared" si="41"/>
        <v>17601.648665456181</v>
      </c>
      <c r="I188" s="7">
        <f t="shared" si="42"/>
        <v>16493.831848492635</v>
      </c>
      <c r="J188" s="2">
        <f t="shared" si="43"/>
        <v>44011.916666666664</v>
      </c>
      <c r="K188" s="18">
        <f t="shared" si="44"/>
        <v>11.244741100323624</v>
      </c>
      <c r="M188" s="5">
        <f t="shared" si="45"/>
        <v>8.5151542653136673E-3</v>
      </c>
      <c r="N188" s="5">
        <f t="shared" si="45"/>
        <v>8.3511731613123471E-3</v>
      </c>
      <c r="O188" s="6">
        <f t="shared" si="45"/>
        <v>1.4658386302133727E-2</v>
      </c>
      <c r="Q188" s="11">
        <f t="shared" si="49"/>
        <v>53051510</v>
      </c>
      <c r="R188" s="11">
        <f t="shared" si="49"/>
        <v>4822373</v>
      </c>
      <c r="S188" s="8">
        <f t="shared" si="49"/>
        <v>18459023968.880001</v>
      </c>
      <c r="U188" s="6">
        <f t="shared" si="39"/>
        <v>0.8553399205477128</v>
      </c>
      <c r="V188" s="6">
        <f t="shared" si="39"/>
        <v>0.85744489804627211</v>
      </c>
      <c r="W188" s="6">
        <f t="shared" si="39"/>
        <v>0.34927802803942193</v>
      </c>
      <c r="Y188" s="8">
        <f t="shared" si="47"/>
        <v>2394961252633.8979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>Top 10% to 25%</v>
      </c>
      <c r="C189" s="2">
        <v>486833</v>
      </c>
      <c r="D189" s="2">
        <v>43158</v>
      </c>
      <c r="E189" s="3">
        <v>755052178.32999802</v>
      </c>
      <c r="G189" s="7">
        <f t="shared" si="40"/>
        <v>1550.9469948216288</v>
      </c>
      <c r="H189" s="7">
        <f t="shared" si="41"/>
        <v>18611.363937859547</v>
      </c>
      <c r="I189" s="7">
        <f t="shared" si="42"/>
        <v>17495.06877821025</v>
      </c>
      <c r="J189" s="2">
        <f t="shared" si="43"/>
        <v>40569.416666666664</v>
      </c>
      <c r="K189" s="18">
        <f t="shared" si="44"/>
        <v>11.280249316465081</v>
      </c>
      <c r="M189" s="5">
        <f t="shared" si="45"/>
        <v>7.8491205912895722E-3</v>
      </c>
      <c r="N189" s="5">
        <f t="shared" si="45"/>
        <v>7.6737338463617423E-3</v>
      </c>
      <c r="O189" s="6">
        <f t="shared" si="45"/>
        <v>1.4286949101890843E-2</v>
      </c>
      <c r="Q189" s="11">
        <f t="shared" si="49"/>
        <v>53538343</v>
      </c>
      <c r="R189" s="11">
        <f t="shared" si="49"/>
        <v>4865531</v>
      </c>
      <c r="S189" s="8">
        <f t="shared" si="49"/>
        <v>19214076147.209999</v>
      </c>
      <c r="U189" s="6">
        <f t="shared" si="39"/>
        <v>0.86318904113900241</v>
      </c>
      <c r="V189" s="6">
        <f t="shared" si="39"/>
        <v>0.86511863189263383</v>
      </c>
      <c r="W189" s="6">
        <f t="shared" si="39"/>
        <v>0.36356497714131281</v>
      </c>
      <c r="Y189" s="8">
        <f t="shared" si="47"/>
        <v>2853349556245.7754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>Top 10% to 25%</v>
      </c>
      <c r="C190" s="2">
        <v>453590</v>
      </c>
      <c r="D190" s="2">
        <v>40291</v>
      </c>
      <c r="E190" s="3">
        <v>745158501.04999924</v>
      </c>
      <c r="G190" s="7">
        <f t="shared" si="40"/>
        <v>1642.8018718446158</v>
      </c>
      <c r="H190" s="7">
        <f t="shared" si="41"/>
        <v>19713.62246213539</v>
      </c>
      <c r="I190" s="7">
        <f t="shared" si="42"/>
        <v>18494.415652378924</v>
      </c>
      <c r="J190" s="2">
        <f t="shared" si="43"/>
        <v>37799.166666666664</v>
      </c>
      <c r="K190" s="18">
        <f t="shared" si="44"/>
        <v>11.257849147452285</v>
      </c>
      <c r="M190" s="5">
        <f t="shared" si="45"/>
        <v>7.3131497022655353E-3</v>
      </c>
      <c r="N190" s="5">
        <f t="shared" si="45"/>
        <v>7.1639652070012733E-3</v>
      </c>
      <c r="O190" s="6">
        <f t="shared" si="45"/>
        <v>1.4099742882523976E-2</v>
      </c>
      <c r="Q190" s="11">
        <f t="shared" si="49"/>
        <v>53991933</v>
      </c>
      <c r="R190" s="11">
        <f t="shared" si="49"/>
        <v>4905822</v>
      </c>
      <c r="S190" s="8">
        <f t="shared" si="49"/>
        <v>19959234648.259998</v>
      </c>
      <c r="U190" s="6">
        <f t="shared" si="39"/>
        <v>0.8705021908412679</v>
      </c>
      <c r="V190" s="6">
        <f t="shared" si="39"/>
        <v>0.87228259709963518</v>
      </c>
      <c r="W190" s="6">
        <f t="shared" si="39"/>
        <v>0.37766472002383678</v>
      </c>
      <c r="Y190" s="8">
        <f t="shared" si="47"/>
        <v>3403269503004.2241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>Top 10% to 25%</v>
      </c>
      <c r="C191" s="2">
        <v>422741</v>
      </c>
      <c r="D191" s="2">
        <v>37576</v>
      </c>
      <c r="E191" s="3">
        <v>732461311.25</v>
      </c>
      <c r="G191" s="7">
        <f t="shared" si="40"/>
        <v>1732.6479126699326</v>
      </c>
      <c r="H191" s="7">
        <f t="shared" si="41"/>
        <v>20791.774952039192</v>
      </c>
      <c r="I191" s="7">
        <f t="shared" si="42"/>
        <v>19492.796232967852</v>
      </c>
      <c r="J191" s="2">
        <f t="shared" si="43"/>
        <v>35228.416666666664</v>
      </c>
      <c r="K191" s="18">
        <f t="shared" si="44"/>
        <v>11.250292740046838</v>
      </c>
      <c r="M191" s="5">
        <f t="shared" si="45"/>
        <v>6.8157768431522624E-3</v>
      </c>
      <c r="N191" s="5">
        <f t="shared" si="45"/>
        <v>6.6812230180010382E-3</v>
      </c>
      <c r="O191" s="6">
        <f t="shared" si="45"/>
        <v>1.3859489149582153E-2</v>
      </c>
      <c r="Q191" s="11">
        <f t="shared" si="49"/>
        <v>54414674</v>
      </c>
      <c r="R191" s="11">
        <f t="shared" si="49"/>
        <v>4943398</v>
      </c>
      <c r="S191" s="8">
        <f t="shared" si="49"/>
        <v>20691695959.509998</v>
      </c>
      <c r="U191" s="6">
        <f t="shared" si="39"/>
        <v>0.87731796768442016</v>
      </c>
      <c r="V191" s="6">
        <f t="shared" si="39"/>
        <v>0.87896382011763619</v>
      </c>
      <c r="W191" s="6">
        <f t="shared" si="39"/>
        <v>0.3915242091734189</v>
      </c>
      <c r="Y191" s="8">
        <f t="shared" si="47"/>
        <v>3933553206189.6064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>Top 10% to 25%</v>
      </c>
      <c r="C192" s="2">
        <v>577643</v>
      </c>
      <c r="D192" s="2">
        <v>51256</v>
      </c>
      <c r="E192" s="3">
        <v>1062833423.3400002</v>
      </c>
      <c r="G192" s="7">
        <f t="shared" si="40"/>
        <v>1839.9485899422309</v>
      </c>
      <c r="H192" s="7">
        <f t="shared" si="41"/>
        <v>22079.383079306772</v>
      </c>
      <c r="I192" s="7">
        <f t="shared" si="42"/>
        <v>20735.785534181367</v>
      </c>
      <c r="J192" s="2">
        <f t="shared" si="43"/>
        <v>48136.916666666664</v>
      </c>
      <c r="K192" s="18">
        <f t="shared" si="44"/>
        <v>11.269763539878259</v>
      </c>
      <c r="M192" s="5">
        <f t="shared" si="45"/>
        <v>9.3132338311377461E-3</v>
      </c>
      <c r="N192" s="5">
        <f t="shared" si="45"/>
        <v>9.1136035504221103E-3</v>
      </c>
      <c r="O192" s="6">
        <f t="shared" si="45"/>
        <v>2.0110725402623084E-2</v>
      </c>
      <c r="Q192" s="11">
        <f t="shared" si="49"/>
        <v>54992317</v>
      </c>
      <c r="R192" s="11">
        <f t="shared" si="49"/>
        <v>4994654</v>
      </c>
      <c r="S192" s="8">
        <f t="shared" si="49"/>
        <v>21754529382.849998</v>
      </c>
      <c r="U192" s="6">
        <f t="shared" si="39"/>
        <v>0.88663120151555797</v>
      </c>
      <c r="V192" s="6">
        <f t="shared" si="39"/>
        <v>0.88807742366805831</v>
      </c>
      <c r="W192" s="6">
        <f t="shared" si="39"/>
        <v>0.411634934576042</v>
      </c>
      <c r="Y192" s="8">
        <f t="shared" si="47"/>
        <v>6764604547950.4463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>Top 10% to 25%</v>
      </c>
      <c r="C193" s="2">
        <v>514321</v>
      </c>
      <c r="D193" s="2">
        <v>45611</v>
      </c>
      <c r="E193" s="3">
        <v>1014211054.1500015</v>
      </c>
      <c r="G193" s="7">
        <f t="shared" si="40"/>
        <v>1971.9417526214204</v>
      </c>
      <c r="H193" s="7">
        <f t="shared" si="41"/>
        <v>23663.301031457046</v>
      </c>
      <c r="I193" s="7">
        <f t="shared" si="42"/>
        <v>22236.106512683378</v>
      </c>
      <c r="J193" s="2">
        <f t="shared" si="43"/>
        <v>42860.083333333336</v>
      </c>
      <c r="K193" s="18">
        <f t="shared" si="44"/>
        <v>11.27624915042424</v>
      </c>
      <c r="M193" s="5">
        <f t="shared" si="45"/>
        <v>8.2923046540243663E-3</v>
      </c>
      <c r="N193" s="5">
        <f t="shared" si="45"/>
        <v>8.1098909696094672E-3</v>
      </c>
      <c r="O193" s="6">
        <f t="shared" si="45"/>
        <v>1.9190702477363406E-2</v>
      </c>
      <c r="Q193" s="11">
        <f t="shared" si="49"/>
        <v>55506638</v>
      </c>
      <c r="R193" s="11">
        <f t="shared" si="49"/>
        <v>5040265</v>
      </c>
      <c r="S193" s="8">
        <f t="shared" si="49"/>
        <v>22768740437</v>
      </c>
      <c r="U193" s="6">
        <f t="shared" si="39"/>
        <v>0.89492350616958227</v>
      </c>
      <c r="V193" s="6">
        <f t="shared" si="39"/>
        <v>0.89618731463766776</v>
      </c>
      <c r="W193" s="6">
        <f t="shared" si="39"/>
        <v>0.43082563705340537</v>
      </c>
      <c r="Y193" s="8">
        <f t="shared" si="47"/>
        <v>7740111862041.459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>Top 5% to 10%</v>
      </c>
      <c r="C194" s="2">
        <v>599261</v>
      </c>
      <c r="D194" s="2">
        <v>53244</v>
      </c>
      <c r="E194" s="3">
        <v>1276670633.0400009</v>
      </c>
      <c r="G194" s="7">
        <f t="shared" si="40"/>
        <v>2130.4083413404192</v>
      </c>
      <c r="H194" s="7">
        <f t="shared" si="41"/>
        <v>25564.900096085032</v>
      </c>
      <c r="I194" s="7">
        <f t="shared" si="42"/>
        <v>23977.737079107523</v>
      </c>
      <c r="J194" s="2">
        <f t="shared" si="43"/>
        <v>49938.416666666664</v>
      </c>
      <c r="K194" s="18">
        <f t="shared" si="44"/>
        <v>11.254995868079032</v>
      </c>
      <c r="M194" s="5">
        <f t="shared" si="45"/>
        <v>9.6617769433394625E-3</v>
      </c>
      <c r="N194" s="5">
        <f t="shared" si="45"/>
        <v>9.4670810722388577E-3</v>
      </c>
      <c r="O194" s="6">
        <f t="shared" si="45"/>
        <v>2.4156911108399612E-2</v>
      </c>
      <c r="Q194" s="11">
        <f t="shared" si="49"/>
        <v>56105899</v>
      </c>
      <c r="R194" s="11">
        <f t="shared" si="49"/>
        <v>5093509</v>
      </c>
      <c r="S194" s="8">
        <f t="shared" si="49"/>
        <v>24045411070.040001</v>
      </c>
      <c r="U194" s="6">
        <f t="shared" si="39"/>
        <v>0.90458528311292175</v>
      </c>
      <c r="V194" s="6">
        <f t="shared" si="39"/>
        <v>0.90565439570990658</v>
      </c>
      <c r="W194" s="6">
        <f t="shared" si="39"/>
        <v>0.454982548161805</v>
      </c>
      <c r="Y194" s="8">
        <f t="shared" si="47"/>
        <v>11751265674362.094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>Top 5% to 10%</v>
      </c>
      <c r="C195" s="2">
        <v>646794</v>
      </c>
      <c r="D195" s="2">
        <v>57550</v>
      </c>
      <c r="E195" s="3">
        <v>1508550723.4199982</v>
      </c>
      <c r="G195" s="7">
        <f t="shared" si="40"/>
        <v>2332.3511402703152</v>
      </c>
      <c r="H195" s="7">
        <f t="shared" si="41"/>
        <v>27988.213683243783</v>
      </c>
      <c r="I195" s="7">
        <f t="shared" si="42"/>
        <v>26212.870954300575</v>
      </c>
      <c r="J195" s="2">
        <f t="shared" si="43"/>
        <v>53899.5</v>
      </c>
      <c r="K195" s="18">
        <f t="shared" si="44"/>
        <v>11.238818418766289</v>
      </c>
      <c r="M195" s="5">
        <f t="shared" si="45"/>
        <v>1.0428142923184228E-2</v>
      </c>
      <c r="N195" s="5">
        <f t="shared" si="45"/>
        <v>1.0232711962049173E-2</v>
      </c>
      <c r="O195" s="6">
        <f t="shared" si="45"/>
        <v>2.8544500660592088E-2</v>
      </c>
      <c r="Q195" s="11">
        <f t="shared" si="49"/>
        <v>56752693</v>
      </c>
      <c r="R195" s="11">
        <f t="shared" si="49"/>
        <v>5151059</v>
      </c>
      <c r="S195" s="8">
        <f t="shared" si="49"/>
        <v>25553961793.459999</v>
      </c>
      <c r="U195" s="6">
        <f t="shared" si="39"/>
        <v>0.91501342603610603</v>
      </c>
      <c r="V195" s="6">
        <f t="shared" si="39"/>
        <v>0.9158871076719558</v>
      </c>
      <c r="W195" s="6">
        <f t="shared" si="39"/>
        <v>0.48352704882239711</v>
      </c>
      <c r="Y195" s="8">
        <f t="shared" si="47"/>
        <v>17007166915329.537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>Top 5% to 10%</v>
      </c>
      <c r="C196" s="2">
        <v>552305</v>
      </c>
      <c r="D196" s="2">
        <v>49139</v>
      </c>
      <c r="E196" s="3">
        <v>1411091980.8100014</v>
      </c>
      <c r="G196" s="7">
        <f t="shared" si="40"/>
        <v>2554.914369433558</v>
      </c>
      <c r="H196" s="7">
        <f t="shared" si="41"/>
        <v>30658.972433202696</v>
      </c>
      <c r="I196" s="7">
        <f t="shared" si="42"/>
        <v>28716.334903233714</v>
      </c>
      <c r="J196" s="2">
        <f t="shared" si="43"/>
        <v>46025.416666666664</v>
      </c>
      <c r="K196" s="18">
        <f t="shared" si="44"/>
        <v>11.239646716457397</v>
      </c>
      <c r="M196" s="5">
        <f t="shared" si="45"/>
        <v>8.904713830352887E-3</v>
      </c>
      <c r="N196" s="5">
        <f t="shared" si="45"/>
        <v>8.7371891069180606E-3</v>
      </c>
      <c r="O196" s="6">
        <f t="shared" si="45"/>
        <v>2.6700405464041635E-2</v>
      </c>
      <c r="Q196" s="11">
        <f t="shared" si="49"/>
        <v>57304998</v>
      </c>
      <c r="R196" s="11">
        <f t="shared" si="49"/>
        <v>5200198</v>
      </c>
      <c r="S196" s="8">
        <f t="shared" si="49"/>
        <v>26965053774.27</v>
      </c>
      <c r="U196" s="6">
        <f t="shared" si="39"/>
        <v>0.92391813986645888</v>
      </c>
      <c r="V196" s="6">
        <f t="shared" si="39"/>
        <v>0.92462429677887381</v>
      </c>
      <c r="W196" s="6">
        <f t="shared" si="39"/>
        <v>0.51022745428643879</v>
      </c>
      <c r="Y196" s="8">
        <f t="shared" si="47"/>
        <v>19217945127644.746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>Top 5% to 10%</v>
      </c>
      <c r="C197" s="2">
        <v>563080</v>
      </c>
      <c r="D197" s="2">
        <v>50360</v>
      </c>
      <c r="E197" s="3">
        <v>1584578319.1899986</v>
      </c>
      <c r="G197" s="7">
        <f t="shared" si="40"/>
        <v>2814.1264459579434</v>
      </c>
      <c r="H197" s="7">
        <f t="shared" si="41"/>
        <v>33769.51735149532</v>
      </c>
      <c r="I197" s="7">
        <f t="shared" si="42"/>
        <v>31465.018252382815</v>
      </c>
      <c r="J197" s="2">
        <f t="shared" si="43"/>
        <v>46923.333333333336</v>
      </c>
      <c r="K197" s="18">
        <f t="shared" si="44"/>
        <v>11.18109610802224</v>
      </c>
      <c r="M197" s="5">
        <f t="shared" si="45"/>
        <v>9.0784372105903507E-3</v>
      </c>
      <c r="N197" s="5">
        <f t="shared" si="45"/>
        <v>8.9542897377723092E-3</v>
      </c>
      <c r="O197" s="6">
        <f t="shared" si="45"/>
        <v>2.9983079903562498E-2</v>
      </c>
      <c r="Q197" s="11">
        <f t="shared" si="49"/>
        <v>57868078</v>
      </c>
      <c r="R197" s="11">
        <f t="shared" si="49"/>
        <v>5250558</v>
      </c>
      <c r="S197" s="8">
        <f t="shared" si="49"/>
        <v>28549632093.459999</v>
      </c>
      <c r="U197" s="6">
        <f t="shared" si="39"/>
        <v>0.93299657707704919</v>
      </c>
      <c r="V197" s="6">
        <f t="shared" si="39"/>
        <v>0.93357858651664616</v>
      </c>
      <c r="W197" s="6">
        <f t="shared" si="39"/>
        <v>0.5402105341900012</v>
      </c>
      <c r="Y197" s="8">
        <f t="shared" si="47"/>
        <v>26011870098644.035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>Top 5% to 10%</v>
      </c>
      <c r="C198" s="2">
        <v>484795</v>
      </c>
      <c r="D198" s="2">
        <v>43421</v>
      </c>
      <c r="E198" s="3">
        <v>1496301724.1900024</v>
      </c>
      <c r="G198" s="7">
        <f t="shared" si="40"/>
        <v>3086.4627815674717</v>
      </c>
      <c r="H198" s="7">
        <f t="shared" si="41"/>
        <v>37037.553378809658</v>
      </c>
      <c r="I198" s="7">
        <f t="shared" si="42"/>
        <v>34460.323902950244</v>
      </c>
      <c r="J198" s="2">
        <f t="shared" si="43"/>
        <v>40399.583333333336</v>
      </c>
      <c r="K198" s="18">
        <f t="shared" si="44"/>
        <v>11.164989290896111</v>
      </c>
      <c r="M198" s="5">
        <f t="shared" si="45"/>
        <v>7.8162622851249367E-3</v>
      </c>
      <c r="N198" s="5">
        <f t="shared" si="45"/>
        <v>7.7204967177087261E-3</v>
      </c>
      <c r="O198" s="6">
        <f t="shared" si="45"/>
        <v>2.8312727501636225E-2</v>
      </c>
      <c r="Q198" s="11">
        <f t="shared" si="49"/>
        <v>58352873</v>
      </c>
      <c r="R198" s="11">
        <f t="shared" si="49"/>
        <v>5293979</v>
      </c>
      <c r="S198" s="8">
        <f t="shared" si="49"/>
        <v>30045933817.650002</v>
      </c>
      <c r="U198" s="6">
        <f t="shared" si="39"/>
        <v>0.94081283936217419</v>
      </c>
      <c r="V198" s="6">
        <f t="shared" si="39"/>
        <v>0.94129908323435485</v>
      </c>
      <c r="W198" s="6">
        <f t="shared" si="39"/>
        <v>0.56852326169163747</v>
      </c>
      <c r="Y198" s="8">
        <f t="shared" si="47"/>
        <v>29043970594408.844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>Top 5% to 10%</v>
      </c>
      <c r="C199" s="2">
        <v>538385</v>
      </c>
      <c r="D199" s="2">
        <v>48431</v>
      </c>
      <c r="E199" s="3">
        <v>1836897921.2199974</v>
      </c>
      <c r="G199" s="7">
        <f t="shared" si="40"/>
        <v>3411.8668261931471</v>
      </c>
      <c r="H199" s="7">
        <f t="shared" si="41"/>
        <v>40942.401914317765</v>
      </c>
      <c r="I199" s="7">
        <f t="shared" si="42"/>
        <v>37928.143569614447</v>
      </c>
      <c r="J199" s="2">
        <f t="shared" si="43"/>
        <v>44865.416666666664</v>
      </c>
      <c r="K199" s="18">
        <f t="shared" si="44"/>
        <v>11.116536928826578</v>
      </c>
      <c r="M199" s="5">
        <f t="shared" si="45"/>
        <v>8.6802841827514493E-3</v>
      </c>
      <c r="N199" s="5">
        <f t="shared" si="45"/>
        <v>8.6113027460296004E-3</v>
      </c>
      <c r="O199" s="6">
        <f t="shared" si="45"/>
        <v>3.4757421882927561E-2</v>
      </c>
      <c r="Q199" s="11">
        <f t="shared" si="49"/>
        <v>58891258</v>
      </c>
      <c r="R199" s="11">
        <f t="shared" si="49"/>
        <v>5342410</v>
      </c>
      <c r="S199" s="8">
        <f t="shared" si="49"/>
        <v>31882831738.869999</v>
      </c>
      <c r="U199" s="6">
        <f t="shared" si="39"/>
        <v>0.94949312354492565</v>
      </c>
      <c r="V199" s="6">
        <f t="shared" si="39"/>
        <v>0.94991038598038446</v>
      </c>
      <c r="W199" s="6">
        <f t="shared" si="39"/>
        <v>0.60328068357456499</v>
      </c>
      <c r="Y199" s="8">
        <f t="shared" si="47"/>
        <v>42333392166328.992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527111</v>
      </c>
      <c r="D200" s="2">
        <v>47520</v>
      </c>
      <c r="E200" s="3">
        <v>2014653832.8199997</v>
      </c>
      <c r="G200" s="7">
        <f t="shared" si="40"/>
        <v>3822.0675205412135</v>
      </c>
      <c r="H200" s="7">
        <f t="shared" si="41"/>
        <v>45864.810246494562</v>
      </c>
      <c r="I200" s="7">
        <f t="shared" si="42"/>
        <v>42395.913990319859</v>
      </c>
      <c r="J200" s="2">
        <f t="shared" si="43"/>
        <v>43925.916666666664</v>
      </c>
      <c r="K200" s="18">
        <f t="shared" si="44"/>
        <v>11.092403198653198</v>
      </c>
      <c r="M200" s="5">
        <f t="shared" si="45"/>
        <v>8.4985155155776985E-3</v>
      </c>
      <c r="N200" s="5">
        <f t="shared" si="45"/>
        <v>8.4493218494626713E-3</v>
      </c>
      <c r="O200" s="6">
        <f t="shared" si="45"/>
        <v>3.8120884348801683E-2</v>
      </c>
      <c r="Q200" s="11">
        <f t="shared" si="49"/>
        <v>59418369</v>
      </c>
      <c r="R200" s="11">
        <f t="shared" si="49"/>
        <v>5389930</v>
      </c>
      <c r="S200" s="8">
        <f t="shared" si="49"/>
        <v>33897485571.689999</v>
      </c>
      <c r="U200" s="6">
        <f t="shared" si="39"/>
        <v>0.95799163906050333</v>
      </c>
      <c r="V200" s="6">
        <f t="shared" si="39"/>
        <v>0.95835970782984714</v>
      </c>
      <c r="W200" s="6">
        <f t="shared" si="39"/>
        <v>0.64140156792336667</v>
      </c>
      <c r="Y200" s="8">
        <f t="shared" si="47"/>
        <v>55794793108810.695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412605</v>
      </c>
      <c r="D201" s="2">
        <v>37245</v>
      </c>
      <c r="E201" s="3">
        <v>1765803937.4600029</v>
      </c>
      <c r="G201" s="7">
        <f t="shared" si="40"/>
        <v>4279.647453278566</v>
      </c>
      <c r="H201" s="7">
        <f t="shared" si="41"/>
        <v>51355.769439342796</v>
      </c>
      <c r="I201" s="7">
        <f t="shared" si="42"/>
        <v>47410.496374278504</v>
      </c>
      <c r="J201" s="2">
        <f t="shared" si="43"/>
        <v>34383.75</v>
      </c>
      <c r="K201" s="18">
        <f t="shared" si="44"/>
        <v>11.078131292790978</v>
      </c>
      <c r="M201" s="5">
        <f t="shared" si="45"/>
        <v>6.6523559445827093E-3</v>
      </c>
      <c r="N201" s="5">
        <f t="shared" si="45"/>
        <v>6.6223693662297387E-3</v>
      </c>
      <c r="O201" s="6">
        <f t="shared" si="45"/>
        <v>3.3412195477944232E-2</v>
      </c>
      <c r="Q201" s="11">
        <f t="shared" si="49"/>
        <v>59830974</v>
      </c>
      <c r="R201" s="11">
        <f t="shared" si="49"/>
        <v>5427175</v>
      </c>
      <c r="S201" s="8">
        <f t="shared" si="49"/>
        <v>35663289509.150002</v>
      </c>
      <c r="U201" s="6">
        <f t="shared" si="39"/>
        <v>0.96464399500508602</v>
      </c>
      <c r="V201" s="6">
        <f t="shared" si="39"/>
        <v>0.96498207719607687</v>
      </c>
      <c r="W201" s="6">
        <f t="shared" si="39"/>
        <v>0.67481376340131094</v>
      </c>
      <c r="Y201" s="8">
        <f t="shared" si="47"/>
        <v>58168612389309.766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329728</v>
      </c>
      <c r="D202" s="2">
        <v>29745</v>
      </c>
      <c r="E202" s="3">
        <v>1559391854.5499954</v>
      </c>
      <c r="G202" s="7">
        <f t="shared" si="40"/>
        <v>4729.327975027888</v>
      </c>
      <c r="H202" s="7">
        <f t="shared" si="41"/>
        <v>56751.935700334652</v>
      </c>
      <c r="I202" s="7">
        <f t="shared" si="42"/>
        <v>52425.343908219715</v>
      </c>
      <c r="J202" s="2">
        <f t="shared" si="43"/>
        <v>27477.333333333332</v>
      </c>
      <c r="K202" s="18">
        <f t="shared" si="44"/>
        <v>11.085157169272147</v>
      </c>
      <c r="M202" s="5">
        <f t="shared" si="45"/>
        <v>5.3161450319200391E-3</v>
      </c>
      <c r="N202" s="5">
        <f t="shared" si="45"/>
        <v>5.2888274076655544E-3</v>
      </c>
      <c r="O202" s="6">
        <f t="shared" si="45"/>
        <v>2.9506506563738252E-2</v>
      </c>
      <c r="Q202" s="11">
        <f t="shared" ref="Q202:S217" si="50">+Q201+C202</f>
        <v>60160702</v>
      </c>
      <c r="R202" s="11">
        <f t="shared" si="50"/>
        <v>5456920</v>
      </c>
      <c r="S202" s="8">
        <f t="shared" si="50"/>
        <v>37222681363.699997</v>
      </c>
      <c r="U202" s="6">
        <f t="shared" si="39"/>
        <v>0.96996014003700604</v>
      </c>
      <c r="V202" s="6">
        <f t="shared" si="39"/>
        <v>0.97027090460374243</v>
      </c>
      <c r="W202" s="6">
        <f t="shared" si="39"/>
        <v>0.70432026996504915</v>
      </c>
      <c r="Y202" s="8">
        <f t="shared" si="47"/>
        <v>59481932589617.703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272515</v>
      </c>
      <c r="D203" s="2">
        <v>24525</v>
      </c>
      <c r="E203" s="3">
        <v>1408298843.0699997</v>
      </c>
      <c r="G203" s="7">
        <f t="shared" si="40"/>
        <v>5167.7846836687877</v>
      </c>
      <c r="H203" s="7">
        <f t="shared" si="41"/>
        <v>62013.416204025452</v>
      </c>
      <c r="I203" s="7">
        <f t="shared" si="42"/>
        <v>57422.990543119253</v>
      </c>
      <c r="J203" s="2">
        <f t="shared" si="43"/>
        <v>22709.583333333332</v>
      </c>
      <c r="K203" s="18">
        <f t="shared" si="44"/>
        <v>11.111722731906218</v>
      </c>
      <c r="M203" s="5">
        <f t="shared" si="45"/>
        <v>4.3937101592030079E-3</v>
      </c>
      <c r="N203" s="5">
        <f t="shared" si="45"/>
        <v>4.3606822045048829E-3</v>
      </c>
      <c r="O203" s="6">
        <f t="shared" si="45"/>
        <v>2.6647554260017251E-2</v>
      </c>
      <c r="Q203" s="11">
        <f t="shared" si="50"/>
        <v>60433217</v>
      </c>
      <c r="R203" s="11">
        <f t="shared" si="50"/>
        <v>5481445</v>
      </c>
      <c r="S203" s="8">
        <f t="shared" si="50"/>
        <v>38630980206.769997</v>
      </c>
      <c r="U203" s="6">
        <f t="shared" si="39"/>
        <v>0.97435385019620913</v>
      </c>
      <c r="V203" s="6">
        <f t="shared" si="39"/>
        <v>0.97463158680824735</v>
      </c>
      <c r="W203" s="6">
        <f t="shared" si="39"/>
        <v>0.73096782422506645</v>
      </c>
      <c r="Y203" s="8">
        <f t="shared" si="47"/>
        <v>60908212063917.25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425994</v>
      </c>
      <c r="D204" s="2">
        <v>38280</v>
      </c>
      <c r="E204" s="3">
        <v>2476909781.9400024</v>
      </c>
      <c r="G204" s="7">
        <f t="shared" si="40"/>
        <v>5814.4241044240116</v>
      </c>
      <c r="H204" s="7">
        <f t="shared" si="41"/>
        <v>69773.089253088139</v>
      </c>
      <c r="I204" s="7">
        <f t="shared" si="42"/>
        <v>64705.062224137997</v>
      </c>
      <c r="J204" s="2">
        <f t="shared" si="43"/>
        <v>35499.5</v>
      </c>
      <c r="K204" s="18">
        <f t="shared" si="44"/>
        <v>11.128369905956113</v>
      </c>
      <c r="M204" s="5">
        <f t="shared" si="45"/>
        <v>6.8682243750234889E-3</v>
      </c>
      <c r="N204" s="5">
        <f t="shared" si="45"/>
        <v>6.8063981565115962E-3</v>
      </c>
      <c r="O204" s="6">
        <f t="shared" si="45"/>
        <v>4.6867600677374832E-2</v>
      </c>
      <c r="Q204" s="11">
        <f t="shared" si="50"/>
        <v>60859211</v>
      </c>
      <c r="R204" s="11">
        <f t="shared" si="50"/>
        <v>5519725</v>
      </c>
      <c r="S204" s="8">
        <f t="shared" si="50"/>
        <v>41107889988.709999</v>
      </c>
      <c r="U204" s="6">
        <f t="shared" si="39"/>
        <v>0.98122207457123256</v>
      </c>
      <c r="V204" s="6">
        <f t="shared" si="39"/>
        <v>0.98143798496475898</v>
      </c>
      <c r="W204" s="6">
        <f t="shared" si="39"/>
        <v>0.77783542490244129</v>
      </c>
      <c r="Y204" s="8">
        <f t="shared" si="47"/>
        <v>125880696603374.03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293921</v>
      </c>
      <c r="D205" s="2">
        <v>26395</v>
      </c>
      <c r="E205" s="3">
        <v>1970901016.9300003</v>
      </c>
      <c r="G205" s="7">
        <f t="shared" si="40"/>
        <v>6705.5467861432162</v>
      </c>
      <c r="H205" s="7">
        <f t="shared" si="41"/>
        <v>80466.561433718598</v>
      </c>
      <c r="I205" s="7">
        <f t="shared" si="42"/>
        <v>74669.483498011003</v>
      </c>
      <c r="J205" s="2">
        <f t="shared" si="43"/>
        <v>24493.416666666668</v>
      </c>
      <c r="K205" s="18">
        <f t="shared" si="44"/>
        <v>11.135480204584201</v>
      </c>
      <c r="M205" s="5">
        <f t="shared" si="45"/>
        <v>4.7388352336682647E-3</v>
      </c>
      <c r="N205" s="5">
        <f t="shared" si="45"/>
        <v>4.6931786661735522E-3</v>
      </c>
      <c r="O205" s="6">
        <f t="shared" si="45"/>
        <v>3.7293002155193038E-2</v>
      </c>
      <c r="Q205" s="11">
        <f t="shared" si="50"/>
        <v>61153132</v>
      </c>
      <c r="R205" s="11">
        <f t="shared" si="50"/>
        <v>5546120</v>
      </c>
      <c r="S205" s="8">
        <f t="shared" si="50"/>
        <v>43078791005.639999</v>
      </c>
      <c r="U205" s="6">
        <f t="shared" si="39"/>
        <v>0.98596090980490081</v>
      </c>
      <c r="V205" s="6">
        <f t="shared" si="39"/>
        <v>0.98613116363093245</v>
      </c>
      <c r="W205" s="6">
        <f t="shared" si="39"/>
        <v>0.81512842705763433</v>
      </c>
      <c r="Y205" s="8">
        <f t="shared" si="47"/>
        <v>120847796523415.86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205366</v>
      </c>
      <c r="D206" s="2">
        <v>18402</v>
      </c>
      <c r="E206" s="3">
        <v>1559259409.3899994</v>
      </c>
      <c r="G206" s="7">
        <f t="shared" si="40"/>
        <v>7592.5879132378259</v>
      </c>
      <c r="H206" s="7">
        <f t="shared" si="41"/>
        <v>91111.054958853914</v>
      </c>
      <c r="I206" s="7">
        <f t="shared" si="42"/>
        <v>84733.149081078111</v>
      </c>
      <c r="J206" s="2">
        <f t="shared" si="43"/>
        <v>17113.833333333332</v>
      </c>
      <c r="K206" s="18">
        <f t="shared" si="44"/>
        <v>11.159982610585805</v>
      </c>
      <c r="M206" s="5">
        <f t="shared" si="45"/>
        <v>3.3110789518187435E-3</v>
      </c>
      <c r="N206" s="5">
        <f t="shared" si="45"/>
        <v>3.2719785495330827E-3</v>
      </c>
      <c r="O206" s="6">
        <f t="shared" si="45"/>
        <v>2.9504000462419744E-2</v>
      </c>
      <c r="Q206" s="11">
        <f t="shared" si="50"/>
        <v>61358498</v>
      </c>
      <c r="R206" s="11">
        <f t="shared" si="50"/>
        <v>5564522</v>
      </c>
      <c r="S206" s="8">
        <f t="shared" si="50"/>
        <v>44638050415.029999</v>
      </c>
      <c r="U206" s="6">
        <f t="shared" si="39"/>
        <v>0.98927198875671962</v>
      </c>
      <c r="V206" s="6">
        <f t="shared" si="39"/>
        <v>0.98940314218046554</v>
      </c>
      <c r="W206" s="6">
        <f t="shared" si="39"/>
        <v>0.84463242752005407</v>
      </c>
      <c r="Y206" s="8">
        <f t="shared" si="47"/>
        <v>111968412169555.77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152088</v>
      </c>
      <c r="D207" s="2">
        <v>13619</v>
      </c>
      <c r="E207" s="3">
        <v>1290741150.0400009</v>
      </c>
      <c r="G207" s="7">
        <f t="shared" si="40"/>
        <v>8486.8046791331399</v>
      </c>
      <c r="H207" s="7">
        <f t="shared" si="41"/>
        <v>101841.65614959768</v>
      </c>
      <c r="I207" s="7">
        <f t="shared" si="42"/>
        <v>94775.031209339955</v>
      </c>
      <c r="J207" s="2">
        <f t="shared" si="43"/>
        <v>12674</v>
      </c>
      <c r="K207" s="18">
        <f t="shared" si="44"/>
        <v>11.167339745943167</v>
      </c>
      <c r="M207" s="5">
        <f t="shared" si="45"/>
        <v>2.4520873738798489E-3</v>
      </c>
      <c r="N207" s="5">
        <f t="shared" si="45"/>
        <v>2.4215343911580833E-3</v>
      </c>
      <c r="O207" s="6">
        <f t="shared" si="45"/>
        <v>2.4423150669036216E-2</v>
      </c>
      <c r="Q207" s="11">
        <f t="shared" si="50"/>
        <v>61510586</v>
      </c>
      <c r="R207" s="11">
        <f t="shared" si="50"/>
        <v>5578141</v>
      </c>
      <c r="S207" s="8">
        <f t="shared" si="50"/>
        <v>45928791565.07</v>
      </c>
      <c r="U207" s="6">
        <f t="shared" si="39"/>
        <v>0.99172407613059943</v>
      </c>
      <c r="V207" s="6">
        <f t="shared" si="39"/>
        <v>0.99182467657162365</v>
      </c>
      <c r="W207" s="6">
        <f t="shared" si="39"/>
        <v>0.86905557818909029</v>
      </c>
      <c r="Y207" s="8">
        <f t="shared" si="47"/>
        <v>106380831921133.23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159316</v>
      </c>
      <c r="D208" s="2">
        <v>14264</v>
      </c>
      <c r="E208" s="3">
        <v>1524621778.9300003</v>
      </c>
      <c r="G208" s="7">
        <f t="shared" si="40"/>
        <v>9569.7970004895942</v>
      </c>
      <c r="H208" s="7">
        <f t="shared" si="41"/>
        <v>114837.56400587513</v>
      </c>
      <c r="I208" s="7">
        <f t="shared" si="42"/>
        <v>106885.99123177232</v>
      </c>
      <c r="J208" s="2">
        <f t="shared" si="43"/>
        <v>13276.333333333334</v>
      </c>
      <c r="K208" s="18">
        <f t="shared" si="44"/>
        <v>11.169097027481772</v>
      </c>
      <c r="M208" s="5">
        <f t="shared" si="45"/>
        <v>2.5686231133096762E-3</v>
      </c>
      <c r="N208" s="5">
        <f t="shared" si="45"/>
        <v>2.5362189995946031E-3</v>
      </c>
      <c r="O208" s="6">
        <f t="shared" si="45"/>
        <v>2.8848594018209966E-2</v>
      </c>
      <c r="Q208" s="11">
        <f t="shared" si="50"/>
        <v>61669902</v>
      </c>
      <c r="R208" s="11">
        <f t="shared" si="50"/>
        <v>5592405</v>
      </c>
      <c r="S208" s="8">
        <f t="shared" si="50"/>
        <v>47453413344</v>
      </c>
      <c r="U208" s="6">
        <f t="shared" si="39"/>
        <v>0.99429269924390906</v>
      </c>
      <c r="V208" s="6">
        <f t="shared" si="39"/>
        <v>0.99436089557121821</v>
      </c>
      <c r="W208" s="6">
        <f t="shared" si="39"/>
        <v>0.89790417220730023</v>
      </c>
      <c r="Y208" s="8">
        <f t="shared" si="47"/>
        <v>145293620849884.63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29">
      <c r="A209" t="s">
        <v>173</v>
      </c>
      <c r="B209" t="str">
        <f t="shared" si="38"/>
        <v xml:space="preserve">Top 5% </v>
      </c>
      <c r="C209" s="2">
        <v>102351</v>
      </c>
      <c r="D209" s="2">
        <v>9121</v>
      </c>
      <c r="E209" s="3">
        <v>1113179029.4000015</v>
      </c>
      <c r="G209" s="7">
        <f t="shared" si="40"/>
        <v>10876.093339586341</v>
      </c>
      <c r="H209" s="7">
        <f t="shared" si="41"/>
        <v>130513.1200750361</v>
      </c>
      <c r="I209" s="7">
        <f t="shared" si="42"/>
        <v>122045.72189452927</v>
      </c>
      <c r="J209" s="2">
        <f t="shared" si="43"/>
        <v>8529.25</v>
      </c>
      <c r="K209" s="18">
        <f t="shared" si="44"/>
        <v>11.22146694441399</v>
      </c>
      <c r="M209" s="5">
        <f t="shared" si="45"/>
        <v>1.6501866998315214E-3</v>
      </c>
      <c r="N209" s="5">
        <f t="shared" si="45"/>
        <v>1.6217648272085232E-3</v>
      </c>
      <c r="O209" s="6">
        <f t="shared" si="45"/>
        <v>2.1063355077666178E-2</v>
      </c>
      <c r="Q209" s="11">
        <f t="shared" si="50"/>
        <v>61772253</v>
      </c>
      <c r="R209" s="11">
        <f t="shared" si="50"/>
        <v>5601526</v>
      </c>
      <c r="S209" s="8">
        <f t="shared" si="50"/>
        <v>48566592373.400002</v>
      </c>
      <c r="U209" s="6">
        <f t="shared" si="39"/>
        <v>0.99594288594374059</v>
      </c>
      <c r="V209" s="6">
        <f t="shared" si="39"/>
        <v>0.99598266039842676</v>
      </c>
      <c r="W209" s="6">
        <f t="shared" si="39"/>
        <v>0.91896752728496645</v>
      </c>
      <c r="Y209" s="8">
        <f t="shared" si="47"/>
        <v>123411870047947.05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29">
      <c r="A210" t="s">
        <v>174</v>
      </c>
      <c r="B210" t="str">
        <f t="shared" si="38"/>
        <v xml:space="preserve">Top 5% </v>
      </c>
      <c r="C210" s="2">
        <v>84052</v>
      </c>
      <c r="D210" s="2">
        <v>7520</v>
      </c>
      <c r="E210" s="3">
        <v>1046618502.9300003</v>
      </c>
      <c r="G210" s="7">
        <f t="shared" si="40"/>
        <v>12452.035679460338</v>
      </c>
      <c r="H210" s="7">
        <f t="shared" si="41"/>
        <v>149424.42815352406</v>
      </c>
      <c r="I210" s="7">
        <f t="shared" si="42"/>
        <v>139177.99241090429</v>
      </c>
      <c r="J210" s="2">
        <f t="shared" si="43"/>
        <v>7004.333333333333</v>
      </c>
      <c r="K210" s="18">
        <f t="shared" si="44"/>
        <v>11.177127659574468</v>
      </c>
      <c r="M210" s="5">
        <f t="shared" si="45"/>
        <v>1.3551552255887977E-3</v>
      </c>
      <c r="N210" s="5">
        <f t="shared" si="45"/>
        <v>1.3370980704536888E-3</v>
      </c>
      <c r="O210" s="6">
        <f t="shared" si="45"/>
        <v>1.9803909861608075E-2</v>
      </c>
      <c r="Q210" s="11">
        <f t="shared" si="50"/>
        <v>61856305</v>
      </c>
      <c r="R210" s="11">
        <f t="shared" si="50"/>
        <v>5609046</v>
      </c>
      <c r="S210" s="8">
        <f t="shared" si="50"/>
        <v>49613210876.330002</v>
      </c>
      <c r="U210" s="6">
        <f t="shared" si="39"/>
        <v>0.99729804116932941</v>
      </c>
      <c r="V210" s="6">
        <f t="shared" si="39"/>
        <v>0.99731975846888044</v>
      </c>
      <c r="W210" s="6">
        <f t="shared" si="39"/>
        <v>0.93877143714657452</v>
      </c>
      <c r="Y210" s="8">
        <f t="shared" si="47"/>
        <v>135719496123338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29">
      <c r="A211" t="s">
        <v>175</v>
      </c>
      <c r="B211" t="str">
        <f t="shared" si="38"/>
        <v xml:space="preserve">Top 5% </v>
      </c>
      <c r="C211" s="2">
        <v>66446</v>
      </c>
      <c r="D211" s="2">
        <v>5947</v>
      </c>
      <c r="E211" s="3">
        <v>958683537.18000031</v>
      </c>
      <c r="G211" s="7">
        <f t="shared" si="40"/>
        <v>14428.009770038832</v>
      </c>
      <c r="H211" s="7">
        <f t="shared" si="41"/>
        <v>173136.117240466</v>
      </c>
      <c r="I211" s="7">
        <f t="shared" si="42"/>
        <v>161204.56317134696</v>
      </c>
      <c r="J211" s="2">
        <f t="shared" si="43"/>
        <v>5537.166666666667</v>
      </c>
      <c r="K211" s="18">
        <f t="shared" si="44"/>
        <v>11.173028417689592</v>
      </c>
      <c r="M211" s="5">
        <f t="shared" si="45"/>
        <v>1.0712968652676113E-3</v>
      </c>
      <c r="N211" s="5">
        <f t="shared" si="45"/>
        <v>1.0574098703441605E-3</v>
      </c>
      <c r="O211" s="6">
        <f t="shared" si="45"/>
        <v>1.814002170128853E-2</v>
      </c>
      <c r="Q211" s="11">
        <f t="shared" si="50"/>
        <v>61922751</v>
      </c>
      <c r="R211" s="11">
        <f t="shared" si="50"/>
        <v>5614993</v>
      </c>
      <c r="S211" s="8">
        <f t="shared" si="50"/>
        <v>50571894413.510002</v>
      </c>
      <c r="U211" s="6">
        <f t="shared" si="39"/>
        <v>0.99836933803459704</v>
      </c>
      <c r="V211" s="6">
        <f t="shared" si="39"/>
        <v>0.99837716833922463</v>
      </c>
      <c r="W211" s="6">
        <f t="shared" si="39"/>
        <v>0.95691145884786299</v>
      </c>
      <c r="Y211" s="8">
        <f t="shared" si="47"/>
        <v>146956734574132.81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29">
      <c r="A212" t="s">
        <v>176</v>
      </c>
      <c r="B212" t="str">
        <f t="shared" si="38"/>
        <v xml:space="preserve">Top 5% </v>
      </c>
      <c r="C212" s="2">
        <v>36643</v>
      </c>
      <c r="D212" s="2">
        <v>3284</v>
      </c>
      <c r="E212" s="3">
        <v>610999987.66999817</v>
      </c>
      <c r="G212" s="7">
        <f t="shared" si="40"/>
        <v>16674.398593728631</v>
      </c>
      <c r="H212" s="7">
        <f t="shared" si="41"/>
        <v>200092.78312474355</v>
      </c>
      <c r="I212" s="7">
        <f t="shared" si="42"/>
        <v>186053.58942448179</v>
      </c>
      <c r="J212" s="2">
        <f t="shared" si="43"/>
        <v>3053.5833333333335</v>
      </c>
      <c r="K212" s="18">
        <f t="shared" si="44"/>
        <v>11.15803897685749</v>
      </c>
      <c r="M212" s="5">
        <f t="shared" si="45"/>
        <v>5.9078847536346926E-4</v>
      </c>
      <c r="N212" s="5">
        <f t="shared" si="45"/>
        <v>5.8391357225663751E-4</v>
      </c>
      <c r="O212" s="6">
        <f t="shared" si="45"/>
        <v>1.1561221827615225E-2</v>
      </c>
      <c r="Q212" s="11">
        <f t="shared" si="50"/>
        <v>61959394</v>
      </c>
      <c r="R212" s="11">
        <f t="shared" si="50"/>
        <v>5618277</v>
      </c>
      <c r="S212" s="8">
        <f t="shared" si="50"/>
        <v>51182894401.18</v>
      </c>
      <c r="U212" s="6">
        <f t="shared" si="39"/>
        <v>0.99896012650996047</v>
      </c>
      <c r="V212" s="6">
        <f t="shared" si="39"/>
        <v>0.99896108191148125</v>
      </c>
      <c r="W212" s="6">
        <f t="shared" si="39"/>
        <v>0.9684726806754782</v>
      </c>
      <c r="Y212" s="8">
        <f t="shared" si="47"/>
        <v>110081090903404.11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29">
      <c r="A213" t="s">
        <v>177</v>
      </c>
      <c r="B213" t="str">
        <f t="shared" si="38"/>
        <v xml:space="preserve">Top 5% </v>
      </c>
      <c r="C213" s="2">
        <v>20825</v>
      </c>
      <c r="D213" s="2">
        <v>1886</v>
      </c>
      <c r="E213" s="3">
        <v>399072690.47000122</v>
      </c>
      <c r="G213" s="7">
        <f t="shared" si="40"/>
        <v>19163.154404321787</v>
      </c>
      <c r="H213" s="7">
        <f t="shared" si="41"/>
        <v>229957.85285186145</v>
      </c>
      <c r="I213" s="7">
        <f t="shared" si="42"/>
        <v>211597.39685578007</v>
      </c>
      <c r="J213" s="2">
        <f t="shared" si="43"/>
        <v>1735.4166666666667</v>
      </c>
      <c r="K213" s="18">
        <f t="shared" si="44"/>
        <v>11.041887592788971</v>
      </c>
      <c r="M213" s="5">
        <f t="shared" si="45"/>
        <v>3.3575771632901911E-4</v>
      </c>
      <c r="N213" s="5">
        <f t="shared" si="45"/>
        <v>3.3534135118027351E-4</v>
      </c>
      <c r="O213" s="6">
        <f t="shared" si="45"/>
        <v>7.5511751112486338E-3</v>
      </c>
      <c r="Q213" s="11">
        <f t="shared" si="50"/>
        <v>61980219</v>
      </c>
      <c r="R213" s="11">
        <f t="shared" si="50"/>
        <v>5620163</v>
      </c>
      <c r="S213" s="8">
        <f t="shared" si="50"/>
        <v>51581967091.650002</v>
      </c>
      <c r="U213" s="6">
        <f t="shared" si="39"/>
        <v>0.99929588422628957</v>
      </c>
      <c r="V213" s="6">
        <f t="shared" si="39"/>
        <v>0.99929642326266155</v>
      </c>
      <c r="W213" s="6">
        <f t="shared" si="39"/>
        <v>0.9760238557867269</v>
      </c>
      <c r="Y213" s="8">
        <f t="shared" si="47"/>
        <v>83790366248956.438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29">
      <c r="A214" t="s">
        <v>178</v>
      </c>
      <c r="B214" t="str">
        <f t="shared" si="38"/>
        <v xml:space="preserve">Top 5% </v>
      </c>
      <c r="C214" s="2">
        <v>13252</v>
      </c>
      <c r="D214" s="2">
        <v>1207</v>
      </c>
      <c r="E214" s="3">
        <v>285997127.34999847</v>
      </c>
      <c r="G214" s="7">
        <f t="shared" si="40"/>
        <v>21581.431282070516</v>
      </c>
      <c r="H214" s="7">
        <f t="shared" si="41"/>
        <v>258977.1753848462</v>
      </c>
      <c r="I214" s="7">
        <f t="shared" si="42"/>
        <v>236948.73848384299</v>
      </c>
      <c r="J214" s="2">
        <f t="shared" si="43"/>
        <v>1104.3333333333333</v>
      </c>
      <c r="K214" s="18">
        <f t="shared" si="44"/>
        <v>10.979287489643745</v>
      </c>
      <c r="M214" s="5">
        <f t="shared" si="45"/>
        <v>2.1365960416769081E-4</v>
      </c>
      <c r="N214" s="5">
        <f t="shared" si="45"/>
        <v>2.1461135253159606E-4</v>
      </c>
      <c r="O214" s="6">
        <f t="shared" si="45"/>
        <v>5.4115815025840642E-3</v>
      </c>
      <c r="Q214" s="11">
        <f t="shared" si="50"/>
        <v>61993471</v>
      </c>
      <c r="R214" s="11">
        <f t="shared" si="50"/>
        <v>5621370</v>
      </c>
      <c r="S214" s="8">
        <f t="shared" si="50"/>
        <v>51867964219</v>
      </c>
      <c r="U214" s="6">
        <f t="shared" si="39"/>
        <v>0.9995095438304572</v>
      </c>
      <c r="V214" s="6">
        <f t="shared" si="39"/>
        <v>0.99951103461519308</v>
      </c>
      <c r="W214" s="6">
        <f t="shared" si="39"/>
        <v>0.98143543728931093</v>
      </c>
      <c r="Y214" s="8">
        <f t="shared" si="47"/>
        <v>68333592405075.883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29">
      <c r="A215" t="s">
        <v>179</v>
      </c>
      <c r="B215" t="str">
        <f t="shared" si="38"/>
        <v xml:space="preserve">Top 5% </v>
      </c>
      <c r="C215" s="2">
        <v>8502</v>
      </c>
      <c r="D215" s="2">
        <v>772</v>
      </c>
      <c r="E215" s="3">
        <v>201892771.18000031</v>
      </c>
      <c r="G215" s="7">
        <f t="shared" si="40"/>
        <v>23746.503314514266</v>
      </c>
      <c r="H215" s="7">
        <f t="shared" si="41"/>
        <v>284958.03977417119</v>
      </c>
      <c r="I215" s="7">
        <f t="shared" si="42"/>
        <v>261519.13365285014</v>
      </c>
      <c r="J215" s="2">
        <f t="shared" si="43"/>
        <v>708.5</v>
      </c>
      <c r="K215" s="18">
        <f t="shared" si="44"/>
        <v>11.012953367875648</v>
      </c>
      <c r="M215" s="5">
        <f t="shared" si="45"/>
        <v>1.3707621148760241E-4</v>
      </c>
      <c r="N215" s="5">
        <f t="shared" si="45"/>
        <v>1.3726591893487337E-4</v>
      </c>
      <c r="O215" s="6">
        <f t="shared" si="45"/>
        <v>3.8201753847900408E-3</v>
      </c>
      <c r="Q215" s="11">
        <f t="shared" si="50"/>
        <v>62001973</v>
      </c>
      <c r="R215" s="11">
        <f t="shared" si="50"/>
        <v>5622142</v>
      </c>
      <c r="S215" s="8">
        <f t="shared" si="50"/>
        <v>52069856990.18</v>
      </c>
      <c r="U215" s="6">
        <f t="shared" si="39"/>
        <v>0.99964662004194482</v>
      </c>
      <c r="V215" s="6">
        <f t="shared" si="39"/>
        <v>0.99964830053412801</v>
      </c>
      <c r="W215" s="6">
        <f t="shared" si="39"/>
        <v>0.985255612674101</v>
      </c>
      <c r="Y215" s="8">
        <f t="shared" si="47"/>
        <v>53476368364507.336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29">
      <c r="A216" t="s">
        <v>180</v>
      </c>
      <c r="B216" t="str">
        <f t="shared" si="38"/>
        <v xml:space="preserve">Top 5% </v>
      </c>
      <c r="C216" s="2">
        <v>5615</v>
      </c>
      <c r="D216" s="2">
        <v>512</v>
      </c>
      <c r="E216" s="3">
        <v>146941796.69999695</v>
      </c>
      <c r="G216" s="7">
        <f t="shared" si="40"/>
        <v>26169.509652715395</v>
      </c>
      <c r="H216" s="7">
        <f t="shared" si="41"/>
        <v>314034.11583258474</v>
      </c>
      <c r="I216" s="7">
        <f t="shared" si="42"/>
        <v>286995.69667968154</v>
      </c>
      <c r="J216" s="2">
        <f t="shared" si="43"/>
        <v>467.91666666666669</v>
      </c>
      <c r="K216" s="18">
        <f t="shared" si="44"/>
        <v>10.966796875</v>
      </c>
      <c r="M216" s="5">
        <f t="shared" si="45"/>
        <v>9.0529631557620274E-5</v>
      </c>
      <c r="N216" s="5">
        <f t="shared" si="45"/>
        <v>9.1036464371314975E-5</v>
      </c>
      <c r="O216" s="6">
        <f t="shared" si="45"/>
        <v>2.7804038325358231E-3</v>
      </c>
      <c r="Q216" s="11">
        <f t="shared" si="50"/>
        <v>62007588</v>
      </c>
      <c r="R216" s="11">
        <f t="shared" si="50"/>
        <v>5622654</v>
      </c>
      <c r="S216" s="8">
        <f t="shared" si="50"/>
        <v>52216798786.879997</v>
      </c>
      <c r="U216" s="6">
        <f t="shared" si="39"/>
        <v>0.99973714967350247</v>
      </c>
      <c r="V216" s="6">
        <f t="shared" si="39"/>
        <v>0.99973933699849937</v>
      </c>
      <c r="W216" s="6">
        <f t="shared" si="39"/>
        <v>0.98803601650663686</v>
      </c>
      <c r="Y216" s="8">
        <f t="shared" si="47"/>
        <v>43188722614885.188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29">
      <c r="A217" t="s">
        <v>181</v>
      </c>
      <c r="B217" t="str">
        <f>IF(V217&lt;0.5,$B$11,IF(V217&lt;0.75,$B$12,IF(V217&lt;0.9,$B$13,IF(V217&lt;0.95,$B$14,$B$15))))</f>
        <v xml:space="preserve">Top 5% </v>
      </c>
      <c r="C217" s="2">
        <v>4620</v>
      </c>
      <c r="D217" s="2">
        <v>418</v>
      </c>
      <c r="E217" s="3">
        <v>131261990.49000549</v>
      </c>
      <c r="G217" s="7">
        <f t="shared" si="40"/>
        <v>28411.686253247943</v>
      </c>
      <c r="H217" s="7">
        <f t="shared" si="41"/>
        <v>340940.23503897531</v>
      </c>
      <c r="I217" s="7">
        <f t="shared" si="42"/>
        <v>314023.90069379302</v>
      </c>
      <c r="J217" s="2">
        <f t="shared" si="43"/>
        <v>385</v>
      </c>
      <c r="K217" s="18">
        <f t="shared" si="44"/>
        <v>11.052631578947368</v>
      </c>
      <c r="M217" s="5">
        <f t="shared" si="45"/>
        <v>7.4487426143580703E-5</v>
      </c>
      <c r="N217" s="5">
        <f t="shared" si="45"/>
        <v>7.4322738490643865E-5</v>
      </c>
      <c r="O217" s="6">
        <f t="shared" si="45"/>
        <v>2.4837136173706496E-3</v>
      </c>
      <c r="Q217" s="11">
        <f t="shared" si="50"/>
        <v>62012208</v>
      </c>
      <c r="R217" s="11">
        <f t="shared" si="50"/>
        <v>5623072</v>
      </c>
      <c r="S217" s="8">
        <f t="shared" si="50"/>
        <v>52348060777.370003</v>
      </c>
      <c r="U217" s="6">
        <f t="shared" ref="U217:W221" si="51">+Q217/C$16</f>
        <v>0.99981163709964604</v>
      </c>
      <c r="V217" s="6">
        <f t="shared" si="51"/>
        <v>0.99981365973698999</v>
      </c>
      <c r="W217" s="6">
        <f t="shared" si="51"/>
        <v>0.99051973012400751</v>
      </c>
      <c r="Y217" s="8">
        <f t="shared" si="47"/>
        <v>42108459824391.25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29">
      <c r="A218" t="s">
        <v>182</v>
      </c>
      <c r="B218" t="str">
        <f>IF(V218&lt;0.5,$B$11,IF(V218&lt;0.75,$B$12,IF(V218&lt;0.9,$B$13,IF(V218&lt;0.95,$B$14,$B$15))))</f>
        <v xml:space="preserve">Top 5% </v>
      </c>
      <c r="C218" s="2">
        <v>3058</v>
      </c>
      <c r="D218" s="2">
        <v>274</v>
      </c>
      <c r="E218" s="3">
        <v>94125527.809997559</v>
      </c>
      <c r="G218" s="7">
        <f>IF(C218=0,0,+E218/C218)</f>
        <v>30780.09411706918</v>
      </c>
      <c r="H218" s="7">
        <f>+G218*12</f>
        <v>369361.12940483016</v>
      </c>
      <c r="I218" s="7">
        <f>IF(D218=0,0,E218/D218)</f>
        <v>343523.82412407867</v>
      </c>
      <c r="J218" s="2">
        <f>+C218/12</f>
        <v>254.83333333333334</v>
      </c>
      <c r="K218" s="18">
        <f>IF(D218=0,0,C218/D218)</f>
        <v>11.160583941605839</v>
      </c>
      <c r="M218" s="5">
        <f t="shared" ref="M218:O221" si="52">+C218/C$16</f>
        <v>4.9303582066465324E-5</v>
      </c>
      <c r="N218" s="5">
        <f t="shared" si="52"/>
        <v>4.8718732886211534E-5</v>
      </c>
      <c r="O218" s="6">
        <f t="shared" si="52"/>
        <v>1.7810247604137252E-3</v>
      </c>
      <c r="Q218" s="11">
        <f t="shared" ref="Q218:S221" si="53">+Q217+C218</f>
        <v>62015266</v>
      </c>
      <c r="R218" s="11">
        <f t="shared" si="53"/>
        <v>5623346</v>
      </c>
      <c r="S218" s="8">
        <f t="shared" si="53"/>
        <v>52442186305.18</v>
      </c>
      <c r="U218" s="6">
        <f t="shared" si="51"/>
        <v>0.9998609406817125</v>
      </c>
      <c r="V218" s="6">
        <f t="shared" si="51"/>
        <v>0.99986237846987613</v>
      </c>
      <c r="W218" s="6">
        <f t="shared" si="51"/>
        <v>0.99230075488442115</v>
      </c>
      <c r="Y218" s="8">
        <f>((H218-$H$16)^2)*J218</f>
        <v>32868102759985.277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29">
      <c r="A219" t="s">
        <v>183</v>
      </c>
      <c r="B219" t="str">
        <f>IF(V219&lt;0.5,$B$11,IF(V219&lt;0.75,$B$12,IF(V219&lt;0.9,$B$13,IF(V219&lt;0.95,$B$14,$B$15))))</f>
        <v xml:space="preserve">Top 5% </v>
      </c>
      <c r="C219" s="2">
        <v>2744</v>
      </c>
      <c r="D219" s="2">
        <v>249</v>
      </c>
      <c r="E219" s="3">
        <v>94124950.669998169</v>
      </c>
      <c r="G219" s="7">
        <f>IF(C219=0,0,+E219/C219)</f>
        <v>34302.095725217994</v>
      </c>
      <c r="H219" s="7">
        <f>+G219*12</f>
        <v>411625.14870261593</v>
      </c>
      <c r="I219" s="7">
        <f>IF(D219=0,0,E219/D219)</f>
        <v>378011.85008031392</v>
      </c>
      <c r="J219" s="2">
        <f>+C219/12</f>
        <v>228.66666666666666</v>
      </c>
      <c r="K219" s="18">
        <f>IF(D219=0,0,C219/D219)</f>
        <v>11.020080321285141</v>
      </c>
      <c r="M219" s="5">
        <f t="shared" si="52"/>
        <v>4.4241016739823692E-5</v>
      </c>
      <c r="N219" s="5">
        <f t="shared" si="52"/>
        <v>4.4273593024330916E-5</v>
      </c>
      <c r="O219" s="6">
        <f t="shared" si="52"/>
        <v>1.7810138398839492E-3</v>
      </c>
      <c r="Q219" s="11">
        <f t="shared" si="53"/>
        <v>62018010</v>
      </c>
      <c r="R219" s="11">
        <f t="shared" si="53"/>
        <v>5623595</v>
      </c>
      <c r="S219" s="8">
        <f t="shared" si="53"/>
        <v>52536311255.849998</v>
      </c>
      <c r="U219" s="6">
        <f t="shared" si="51"/>
        <v>0.99990518169845233</v>
      </c>
      <c r="V219" s="6">
        <f t="shared" si="51"/>
        <v>0.99990665206290053</v>
      </c>
      <c r="W219" s="6">
        <f t="shared" si="51"/>
        <v>0.99408176872430509</v>
      </c>
      <c r="Y219" s="8">
        <f>((H219-$H$16)^2)*J219</f>
        <v>36843264424977.641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29">
      <c r="A220" t="s">
        <v>185</v>
      </c>
      <c r="B220" t="s">
        <v>219</v>
      </c>
      <c r="C220" s="2">
        <v>3188</v>
      </c>
      <c r="D220" s="2">
        <v>286</v>
      </c>
      <c r="E220" s="2">
        <v>126174999.11000061</v>
      </c>
      <c r="G220" s="7">
        <f>IF(C220=0,0,+E220/C220)</f>
        <v>39578.105116060418</v>
      </c>
      <c r="H220" s="7">
        <f>+G220*12</f>
        <v>474937.26139272505</v>
      </c>
      <c r="I220" s="7">
        <f>IF(D220=0,0,E220/D220)</f>
        <v>441171.32555944269</v>
      </c>
      <c r="J220" s="2">
        <f>+C220/12</f>
        <v>265.66666666666669</v>
      </c>
      <c r="K220" s="18">
        <f>IF(D220=0,0,C220/D220)</f>
        <v>11.146853146853147</v>
      </c>
      <c r="M220" s="5">
        <f t="shared" si="52"/>
        <v>5.1399548602973007E-5</v>
      </c>
      <c r="N220" s="5">
        <f t="shared" si="52"/>
        <v>5.0852400019914227E-5</v>
      </c>
      <c r="O220" s="6">
        <f t="shared" si="52"/>
        <v>2.3874585650527644E-3</v>
      </c>
      <c r="Q220" s="11">
        <f t="shared" si="53"/>
        <v>62021198</v>
      </c>
      <c r="R220" s="11">
        <f t="shared" si="53"/>
        <v>5623881</v>
      </c>
      <c r="S220" s="8">
        <f t="shared" si="53"/>
        <v>52662486254.959999</v>
      </c>
      <c r="U220" s="6">
        <f t="shared" si="51"/>
        <v>0.99995658124705522</v>
      </c>
      <c r="V220" s="6">
        <f t="shared" si="51"/>
        <v>0.99995750446292042</v>
      </c>
      <c r="W220" s="6">
        <f t="shared" si="51"/>
        <v>0.99646922728935794</v>
      </c>
      <c r="Y220" s="8">
        <f>((H220-$H$16)^2)*J220</f>
        <v>57372726410217.313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29">
      <c r="A221" t="s">
        <v>201</v>
      </c>
      <c r="B221" t="s">
        <v>219</v>
      </c>
      <c r="C221" s="2">
        <v>2693</v>
      </c>
      <c r="D221" s="2">
        <v>239</v>
      </c>
      <c r="E221" s="2">
        <v>186598104.84000397</v>
      </c>
      <c r="G221" s="7">
        <f>IF(C221=0,0,+E221/C221)</f>
        <v>69290.05007055476</v>
      </c>
      <c r="H221" s="7">
        <f>+G221*12</f>
        <v>831480.60084665706</v>
      </c>
      <c r="I221" s="7">
        <f>IF(D221=0,0,E221/D221)</f>
        <v>780745.20853558148</v>
      </c>
      <c r="J221" s="2">
        <f>+C221/12</f>
        <v>224.41666666666666</v>
      </c>
      <c r="K221" s="18">
        <f>IF(D221=0,0,C221/D221)</f>
        <v>11.267782426778243</v>
      </c>
      <c r="M221" s="5">
        <f t="shared" si="52"/>
        <v>4.3418752944732215E-5</v>
      </c>
      <c r="N221" s="5">
        <f t="shared" si="52"/>
        <v>4.2495537079578672E-5</v>
      </c>
      <c r="O221" s="6">
        <f t="shared" si="52"/>
        <v>3.5307727106420983E-3</v>
      </c>
      <c r="Q221" s="11">
        <f t="shared" si="53"/>
        <v>62023891</v>
      </c>
      <c r="R221" s="11">
        <f t="shared" si="53"/>
        <v>5624120</v>
      </c>
      <c r="S221" s="8">
        <f t="shared" si="53"/>
        <v>52849084359.800003</v>
      </c>
      <c r="U221" s="6">
        <f t="shared" si="51"/>
        <v>1</v>
      </c>
      <c r="V221" s="6">
        <f t="shared" si="51"/>
        <v>1</v>
      </c>
      <c r="W221" s="6">
        <f t="shared" si="51"/>
        <v>1</v>
      </c>
      <c r="Y221" s="8">
        <f>((H221-$H$16)^2)*J221</f>
        <v>151360267326279.28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BEEA-2ED0-463D-8481-A57B823F0C1F}">
  <sheetPr>
    <tabColor rgb="FF00948E"/>
  </sheetPr>
  <dimension ref="A1:AC221"/>
  <sheetViews>
    <sheetView workbookViewId="0">
      <pane xSplit="2" ySplit="10" topLeftCell="O11" activePane="bottomRight" state="frozen"/>
      <selection pane="topRight" activeCell="C1" sqref="C1"/>
      <selection pane="bottomLeft" activeCell="A11" sqref="A11"/>
      <selection pane="bottomRight" sqref="A1:A3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1.5703125" customWidth="1"/>
    <col min="26" max="26" width="20" customWidth="1"/>
    <col min="27" max="27" width="22" style="3" customWidth="1"/>
    <col min="28" max="28" width="19.7109375" style="3" customWidth="1"/>
    <col min="29" max="29" width="19.28515625" customWidth="1"/>
  </cols>
  <sheetData>
    <row r="1" spans="1:29" ht="18.75">
      <c r="A1" s="58" t="s">
        <v>238</v>
      </c>
    </row>
    <row r="2" spans="1:29" ht="18.75">
      <c r="A2" s="58" t="s">
        <v>239</v>
      </c>
    </row>
    <row r="3" spans="1:29" ht="18.75">
      <c r="A3" s="58" t="s">
        <v>278</v>
      </c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SUMIF($B$25:$B$221,$B11,C$25:C$221)</f>
        <v>27325000</v>
      </c>
      <c r="D11" s="15">
        <f t="shared" si="0"/>
        <v>2560706</v>
      </c>
      <c r="E11" s="15">
        <f t="shared" si="0"/>
        <v>3177775489.8899999</v>
      </c>
      <c r="G11" s="3">
        <f t="shared" ref="G11:G16" si="1">+E11/C11</f>
        <v>116.29553485416285</v>
      </c>
      <c r="H11" s="3">
        <f t="shared" ref="H11:H16" si="2">+G11*12</f>
        <v>1395.5464182499543</v>
      </c>
      <c r="I11" s="3">
        <f t="shared" ref="I11:I16" si="3">+E11/D11</f>
        <v>1240.9763127395336</v>
      </c>
      <c r="J11" s="2">
        <f>+C11/12</f>
        <v>2277083.3333333335</v>
      </c>
      <c r="K11" s="4">
        <f t="shared" ref="K11:K16" si="4">+C11/D11</f>
        <v>10.670885294914761</v>
      </c>
      <c r="M11" s="5">
        <f>+C11/C$16</f>
        <v>0.48153168700542553</v>
      </c>
      <c r="N11" s="5">
        <f>+D11/D$16</f>
        <v>0.49885470381849811</v>
      </c>
      <c r="O11" s="6">
        <f>+E11/E$16</f>
        <v>6.7469038055015931E-2</v>
      </c>
      <c r="Q11" s="2">
        <f>+C11</f>
        <v>27325000</v>
      </c>
      <c r="R11" s="2">
        <f>+D11</f>
        <v>2560706</v>
      </c>
      <c r="S11" s="3">
        <f>+E11</f>
        <v>3177775489.8899999</v>
      </c>
      <c r="U11" s="6">
        <f t="shared" ref="U11:W15" si="5">+Q11/C$16</f>
        <v>0.48153168700542553</v>
      </c>
      <c r="V11" s="5">
        <f t="shared" si="5"/>
        <v>0.49885470381849811</v>
      </c>
      <c r="W11" s="6">
        <f t="shared" si="5"/>
        <v>6.7469038055015931E-2</v>
      </c>
      <c r="Y11" s="15">
        <f>SUMIF($B$25:$B$221,$B11,Y$25:Y$221)</f>
        <v>169101055612289.31</v>
      </c>
      <c r="Z11" s="6">
        <f>+Y11/$Y$16</f>
        <v>8.4171865418241051E-2</v>
      </c>
      <c r="AA11" s="3">
        <f t="shared" ref="AA11:AA16" si="6">+Y11/J11</f>
        <v>74262128.722688809</v>
      </c>
      <c r="AB11" s="3">
        <f t="shared" ref="AB11:AB16" si="7">+AA11^0.5</f>
        <v>8617.5477209406163</v>
      </c>
      <c r="AC11" s="1">
        <f t="shared" ref="AC11:AC16" si="8">+AB11/H11</f>
        <v>6.175034816647095</v>
      </c>
    </row>
    <row r="12" spans="1:29">
      <c r="B12" s="9" t="s">
        <v>216</v>
      </c>
      <c r="C12" s="15">
        <f t="shared" si="0"/>
        <v>14465285</v>
      </c>
      <c r="D12" s="15">
        <f t="shared" si="0"/>
        <v>1250036</v>
      </c>
      <c r="E12" s="15">
        <f t="shared" si="0"/>
        <v>6543554155.0699997</v>
      </c>
      <c r="G12" s="3">
        <f t="shared" si="1"/>
        <v>452.36261539748438</v>
      </c>
      <c r="H12" s="3">
        <f t="shared" si="2"/>
        <v>5428.3513847698123</v>
      </c>
      <c r="I12" s="3">
        <f t="shared" si="3"/>
        <v>5234.6925649101304</v>
      </c>
      <c r="J12" s="2">
        <f>+C12/12</f>
        <v>1205440.4166666667</v>
      </c>
      <c r="K12" s="4">
        <f t="shared" si="4"/>
        <v>11.571894729431792</v>
      </c>
      <c r="M12" s="5">
        <f t="shared" ref="M12:O16" si="9">+C12/C$16</f>
        <v>0.25491283034087014</v>
      </c>
      <c r="N12" s="5">
        <f t="shared" si="9"/>
        <v>0.24352125489707141</v>
      </c>
      <c r="O12" s="6">
        <f t="shared" si="9"/>
        <v>0.13892967130876752</v>
      </c>
      <c r="Q12" s="2">
        <f>+Q11+C12</f>
        <v>41790285</v>
      </c>
      <c r="R12" s="2">
        <f>+R11+D12</f>
        <v>3810742</v>
      </c>
      <c r="S12" s="3">
        <f>+S11+E12</f>
        <v>9721329644.9599991</v>
      </c>
      <c r="U12" s="6">
        <f t="shared" si="5"/>
        <v>0.73644451734629568</v>
      </c>
      <c r="V12" s="5">
        <f t="shared" si="5"/>
        <v>0.7423759587155695</v>
      </c>
      <c r="W12" s="6">
        <f t="shared" si="5"/>
        <v>0.20639870936378343</v>
      </c>
      <c r="Y12" s="15">
        <f>SUMIF($B$25:$B$221,$B12,Y$25:Y$221)</f>
        <v>27357854292238.789</v>
      </c>
      <c r="Z12" s="6">
        <f>+Y12/$Y$16</f>
        <v>1.3617665609952702E-2</v>
      </c>
      <c r="AA12" s="3">
        <f t="shared" si="6"/>
        <v>22695318.585625201</v>
      </c>
      <c r="AB12" s="3">
        <f t="shared" si="7"/>
        <v>4763.9603887548437</v>
      </c>
      <c r="AC12" s="1">
        <f t="shared" si="8"/>
        <v>0.87760722382876066</v>
      </c>
    </row>
    <row r="13" spans="1:29">
      <c r="B13" s="9" t="s">
        <v>217</v>
      </c>
      <c r="C13" s="15">
        <f t="shared" si="0"/>
        <v>9170115</v>
      </c>
      <c r="D13" s="15">
        <f t="shared" si="0"/>
        <v>804991</v>
      </c>
      <c r="E13" s="15">
        <f t="shared" si="0"/>
        <v>11070659014.200001</v>
      </c>
      <c r="G13" s="3">
        <f t="shared" si="1"/>
        <v>1207.2541090487962</v>
      </c>
      <c r="H13" s="3">
        <f t="shared" si="2"/>
        <v>14487.049308585554</v>
      </c>
      <c r="I13" s="3">
        <f t="shared" si="3"/>
        <v>13752.525201151318</v>
      </c>
      <c r="J13" s="2">
        <f>+C13/12</f>
        <v>764176.25</v>
      </c>
      <c r="K13" s="4">
        <f t="shared" si="4"/>
        <v>11.391574564187675</v>
      </c>
      <c r="M13" s="5">
        <f t="shared" si="9"/>
        <v>0.16159930268925005</v>
      </c>
      <c r="N13" s="5">
        <f t="shared" si="9"/>
        <v>0.15682141834383043</v>
      </c>
      <c r="O13" s="6">
        <f t="shared" si="9"/>
        <v>0.23504703736921961</v>
      </c>
      <c r="Q13" s="2">
        <f t="shared" ref="Q13:S15" si="10">+Q12+C13</f>
        <v>50960400</v>
      </c>
      <c r="R13" s="2">
        <f t="shared" si="10"/>
        <v>4615733</v>
      </c>
      <c r="S13" s="3">
        <f t="shared" si="10"/>
        <v>20791988659.16</v>
      </c>
      <c r="U13" s="6">
        <f t="shared" si="5"/>
        <v>0.89804382003554573</v>
      </c>
      <c r="V13" s="5">
        <f t="shared" si="5"/>
        <v>0.89919737705939995</v>
      </c>
      <c r="W13" s="6">
        <f t="shared" si="5"/>
        <v>0.44144574673300307</v>
      </c>
      <c r="Y13" s="15">
        <f>SUMIF($B$25:$B$221,$B13,Y$25:Y$221)</f>
        <v>30790585049658.383</v>
      </c>
      <c r="Z13" s="6">
        <f>+Y13/$Y$16</f>
        <v>1.5326344188477083E-2</v>
      </c>
      <c r="AA13" s="3">
        <f t="shared" si="6"/>
        <v>40292517.661545202</v>
      </c>
      <c r="AB13" s="3">
        <f t="shared" si="7"/>
        <v>6347.6387469314286</v>
      </c>
      <c r="AC13" s="1">
        <f t="shared" si="8"/>
        <v>0.43815953212567493</v>
      </c>
    </row>
    <row r="14" spans="1:29">
      <c r="B14" s="9" t="s">
        <v>218</v>
      </c>
      <c r="C14" s="15">
        <f t="shared" si="0"/>
        <v>2559055</v>
      </c>
      <c r="D14" s="15">
        <f t="shared" si="0"/>
        <v>227376</v>
      </c>
      <c r="E14" s="15">
        <f t="shared" si="0"/>
        <v>6515571325.7900009</v>
      </c>
      <c r="G14" s="3">
        <f t="shared" si="1"/>
        <v>2546.0849125126269</v>
      </c>
      <c r="H14" s="3">
        <f t="shared" si="2"/>
        <v>30553.018950151523</v>
      </c>
      <c r="I14" s="3">
        <f t="shared" si="3"/>
        <v>28655.492777557884</v>
      </c>
      <c r="J14" s="2">
        <f>+C14/12</f>
        <v>213254.58333333334</v>
      </c>
      <c r="K14" s="4">
        <f t="shared" si="4"/>
        <v>11.254727851664203</v>
      </c>
      <c r="M14" s="5">
        <f t="shared" si="9"/>
        <v>4.5096654027069326E-2</v>
      </c>
      <c r="N14" s="5">
        <f t="shared" si="9"/>
        <v>4.429543537424243E-2</v>
      </c>
      <c r="O14" s="6">
        <f t="shared" si="9"/>
        <v>0.13833555300821868</v>
      </c>
      <c r="Q14" s="2">
        <f t="shared" si="10"/>
        <v>53519455</v>
      </c>
      <c r="R14" s="2">
        <f t="shared" si="10"/>
        <v>4843109</v>
      </c>
      <c r="S14" s="3">
        <f t="shared" si="10"/>
        <v>27307559984.950001</v>
      </c>
      <c r="U14" s="6">
        <f t="shared" si="5"/>
        <v>0.94314047406261503</v>
      </c>
      <c r="V14" s="5">
        <f t="shared" si="5"/>
        <v>0.94349281243364236</v>
      </c>
      <c r="W14" s="6">
        <f t="shared" si="5"/>
        <v>0.57978129974122172</v>
      </c>
      <c r="Y14" s="15">
        <f>SUMIF($B$25:$B$221,$B14,Y$25:Y$221)</f>
        <v>93801220074692.031</v>
      </c>
      <c r="Z14" s="6">
        <f>+Y14/$Y$16</f>
        <v>4.6690564074870232E-2</v>
      </c>
      <c r="AA14" s="3">
        <f t="shared" si="6"/>
        <v>439855587.66665989</v>
      </c>
      <c r="AB14" s="3">
        <f t="shared" si="7"/>
        <v>20972.734386976343</v>
      </c>
      <c r="AC14" s="1">
        <f t="shared" si="8"/>
        <v>0.68643738352645933</v>
      </c>
    </row>
    <row r="15" spans="1:29">
      <c r="B15" s="9" t="s">
        <v>219</v>
      </c>
      <c r="C15" s="15">
        <f t="shared" si="0"/>
        <v>3226551</v>
      </c>
      <c r="D15" s="15">
        <f t="shared" si="0"/>
        <v>290061</v>
      </c>
      <c r="E15" s="15">
        <f t="shared" si="0"/>
        <v>19792199867.84</v>
      </c>
      <c r="G15" s="3">
        <f t="shared" si="1"/>
        <v>6134.1661321454394</v>
      </c>
      <c r="H15" s="3">
        <f t="shared" si="2"/>
        <v>73609.99358574528</v>
      </c>
      <c r="I15" s="3">
        <f t="shared" si="3"/>
        <v>68234.612263765215</v>
      </c>
      <c r="J15" s="2">
        <f>+C15/12</f>
        <v>268879.25</v>
      </c>
      <c r="K15" s="4">
        <f t="shared" si="4"/>
        <v>11.123698118671589</v>
      </c>
      <c r="M15" s="5">
        <f t="shared" si="9"/>
        <v>5.6859525937384914E-2</v>
      </c>
      <c r="N15" s="5">
        <f t="shared" si="9"/>
        <v>5.6507187566357628E-2</v>
      </c>
      <c r="O15" s="6">
        <f t="shared" si="9"/>
        <v>0.42021870025877828</v>
      </c>
      <c r="Q15" s="2">
        <f t="shared" si="10"/>
        <v>56746006</v>
      </c>
      <c r="R15" s="2">
        <f t="shared" si="10"/>
        <v>5133170</v>
      </c>
      <c r="S15" s="3">
        <f t="shared" si="10"/>
        <v>47099759852.790001</v>
      </c>
      <c r="U15" s="6">
        <f t="shared" si="5"/>
        <v>1</v>
      </c>
      <c r="V15" s="5">
        <f t="shared" si="5"/>
        <v>1</v>
      </c>
      <c r="W15" s="6">
        <f t="shared" si="5"/>
        <v>1</v>
      </c>
      <c r="Y15" s="15">
        <f>SUMIF($B$25:$B$221,$B15,Y$25:Y$221)</f>
        <v>1687946647356333.5</v>
      </c>
      <c r="Z15" s="6">
        <f>+Y15/$Y$16</f>
        <v>0.84019356070845896</v>
      </c>
      <c r="AA15" s="3">
        <f t="shared" si="6"/>
        <v>6277712569.3274345</v>
      </c>
      <c r="AB15" s="3">
        <f t="shared" si="7"/>
        <v>79232.017324610861</v>
      </c>
      <c r="AC15" s="1">
        <f t="shared" si="8"/>
        <v>1.0763758216106447</v>
      </c>
    </row>
    <row r="16" spans="1:29">
      <c r="B16" s="21" t="s">
        <v>227</v>
      </c>
      <c r="C16" s="22">
        <f>SUM(C25:C221)</f>
        <v>56746006</v>
      </c>
      <c r="D16" s="22">
        <f>SUM(D25:D221)</f>
        <v>5133170</v>
      </c>
      <c r="E16" s="17">
        <f>SUM(E25:E221)</f>
        <v>47099759852.790001</v>
      </c>
      <c r="G16" s="17">
        <f t="shared" si="1"/>
        <v>830.01013062998652</v>
      </c>
      <c r="H16" s="17">
        <f t="shared" si="2"/>
        <v>9960.1215675598378</v>
      </c>
      <c r="I16" s="17">
        <f t="shared" si="3"/>
        <v>9175.5698433502112</v>
      </c>
      <c r="J16" s="22">
        <f>SUM(J11:J15)</f>
        <v>4728833.833333333</v>
      </c>
      <c r="K16" s="23">
        <f t="shared" si="4"/>
        <v>11.054768495880714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2008997362385212</v>
      </c>
      <c r="Z16" s="46">
        <f>SUM(Z11:Z15)</f>
        <v>1</v>
      </c>
      <c r="AA16" s="17">
        <f t="shared" si="6"/>
        <v>424839914.70029706</v>
      </c>
      <c r="AB16" s="17">
        <f t="shared" si="7"/>
        <v>20611.645123577524</v>
      </c>
      <c r="AC16" s="47">
        <f t="shared" si="8"/>
        <v>2.0694170230521833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1747540</v>
      </c>
      <c r="D25" s="2">
        <v>199159</v>
      </c>
      <c r="E25" s="2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145628.33333333334</v>
      </c>
      <c r="K25" s="18">
        <f>IF(D25=0,0,C25/D25)</f>
        <v>8.7745971811467225</v>
      </c>
      <c r="M25" s="5">
        <f>+C25/C$16</f>
        <v>3.0795823762468852E-2</v>
      </c>
      <c r="N25" s="5">
        <f t="shared" ref="N25:O40" si="12">+D25/D$16</f>
        <v>3.8798442288098776E-2</v>
      </c>
      <c r="O25" s="6">
        <f t="shared" si="12"/>
        <v>0</v>
      </c>
      <c r="Q25" s="11">
        <f>+C25</f>
        <v>1747540</v>
      </c>
      <c r="R25" s="11">
        <f>+D25</f>
        <v>199159</v>
      </c>
      <c r="S25" s="8">
        <f>+E25</f>
        <v>0</v>
      </c>
      <c r="U25" s="6">
        <f t="shared" ref="U25:W88" si="13">+Q25/C$16</f>
        <v>3.0795823762468852E-2</v>
      </c>
      <c r="V25" s="6">
        <f t="shared" si="13"/>
        <v>3.8798442288098776E-2</v>
      </c>
      <c r="W25" s="6">
        <f t="shared" si="13"/>
        <v>0</v>
      </c>
      <c r="Y25" s="8">
        <f>((H25-$H$16)^2)*J25</f>
        <v>14446916331480.236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14490</v>
      </c>
      <c r="D26" s="2">
        <v>1758</v>
      </c>
      <c r="E26" s="2">
        <v>6155.66</v>
      </c>
      <c r="G26" s="7">
        <f t="shared" ref="G26:G89" si="14">IF(C26=0,0,+E26/C26)</f>
        <v>0.42482125603864734</v>
      </c>
      <c r="H26" s="7">
        <f t="shared" ref="H26:H89" si="15">+G26*12</f>
        <v>5.0978550724637683</v>
      </c>
      <c r="I26" s="7">
        <f t="shared" ref="I26:I89" si="16">IF(D26=0,0,E26/D26)</f>
        <v>3.501513083048919</v>
      </c>
      <c r="J26" s="2">
        <f t="shared" ref="J26:J89" si="17">+C26/12</f>
        <v>1207.5</v>
      </c>
      <c r="K26" s="18">
        <f t="shared" ref="K26:K89" si="18">IF(D26=0,0,C26/D26)</f>
        <v>8.2423208191126278</v>
      </c>
      <c r="M26" s="5">
        <f t="shared" ref="M26:O89" si="19">+C26/C$16</f>
        <v>2.553483676014132E-4</v>
      </c>
      <c r="N26" s="5">
        <f t="shared" si="12"/>
        <v>3.4247842950847139E-4</v>
      </c>
      <c r="O26" s="6">
        <f t="shared" si="12"/>
        <v>1.3069408462462391E-7</v>
      </c>
      <c r="Q26" s="11">
        <f t="shared" ref="Q26:S41" si="20">+Q25+C26</f>
        <v>1762030</v>
      </c>
      <c r="R26" s="11">
        <f t="shared" si="20"/>
        <v>200917</v>
      </c>
      <c r="S26" s="8">
        <f t="shared" si="20"/>
        <v>6155.66</v>
      </c>
      <c r="U26" s="6">
        <f t="shared" si="13"/>
        <v>3.1051172130070265E-2</v>
      </c>
      <c r="V26" s="6">
        <f t="shared" si="13"/>
        <v>3.9140920717607247E-2</v>
      </c>
      <c r="W26" s="6">
        <f t="shared" si="13"/>
        <v>1.3069408462462391E-7</v>
      </c>
      <c r="Y26" s="8">
        <f t="shared" ref="Y26:Y89" si="21">((H26-$H$16)^2)*J26</f>
        <v>119666265267.79449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45805</v>
      </c>
      <c r="D27" s="2">
        <v>5965</v>
      </c>
      <c r="E27" s="2">
        <v>43188.14</v>
      </c>
      <c r="G27" s="7">
        <f t="shared" si="14"/>
        <v>0.94286955572535747</v>
      </c>
      <c r="H27" s="7">
        <f t="shared" si="15"/>
        <v>11.31443466870429</v>
      </c>
      <c r="I27" s="7">
        <f t="shared" si="16"/>
        <v>7.240258172673931</v>
      </c>
      <c r="J27" s="2">
        <f t="shared" si="17"/>
        <v>3817.0833333333335</v>
      </c>
      <c r="K27" s="18">
        <f t="shared" si="18"/>
        <v>7.6789606035205367</v>
      </c>
      <c r="M27" s="5">
        <f t="shared" si="19"/>
        <v>8.0719337322172067E-4</v>
      </c>
      <c r="N27" s="5">
        <f t="shared" si="12"/>
        <v>1.1620499613299385E-3</v>
      </c>
      <c r="O27" s="6">
        <f t="shared" si="12"/>
        <v>9.1695032278262686E-7</v>
      </c>
      <c r="Q27" s="11">
        <f t="shared" si="20"/>
        <v>1807835</v>
      </c>
      <c r="R27" s="11">
        <f t="shared" si="20"/>
        <v>206882</v>
      </c>
      <c r="S27" s="8">
        <f t="shared" si="20"/>
        <v>49343.8</v>
      </c>
      <c r="U27" s="6">
        <f t="shared" si="13"/>
        <v>3.1858365503291984E-2</v>
      </c>
      <c r="V27" s="6">
        <f t="shared" si="13"/>
        <v>4.0302970678937185E-2</v>
      </c>
      <c r="W27" s="6">
        <f t="shared" si="13"/>
        <v>1.0476444074072509E-6</v>
      </c>
      <c r="Y27" s="8">
        <f t="shared" si="21"/>
        <v>377810188003.89642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42934</v>
      </c>
      <c r="D28" s="2">
        <v>5771</v>
      </c>
      <c r="E28" s="2">
        <v>71098.509999999995</v>
      </c>
      <c r="G28" s="7">
        <f t="shared" si="14"/>
        <v>1.6559954814366236</v>
      </c>
      <c r="H28" s="7">
        <f t="shared" si="15"/>
        <v>19.871945777239482</v>
      </c>
      <c r="I28" s="7">
        <f t="shared" si="16"/>
        <v>12.319963611159244</v>
      </c>
      <c r="J28" s="2">
        <f t="shared" si="17"/>
        <v>3577.8333333333335</v>
      </c>
      <c r="K28" s="18">
        <f t="shared" si="18"/>
        <v>7.4396118523652746</v>
      </c>
      <c r="M28" s="5">
        <f t="shared" si="19"/>
        <v>7.5659950411311762E-4</v>
      </c>
      <c r="N28" s="5">
        <f t="shared" si="12"/>
        <v>1.1242565510201298E-3</v>
      </c>
      <c r="O28" s="6">
        <f t="shared" si="12"/>
        <v>1.5095302018994987E-6</v>
      </c>
      <c r="Q28" s="11">
        <f t="shared" si="20"/>
        <v>1850769</v>
      </c>
      <c r="R28" s="11">
        <f t="shared" si="20"/>
        <v>212653</v>
      </c>
      <c r="S28" s="8">
        <f t="shared" si="20"/>
        <v>120442.31</v>
      </c>
      <c r="U28" s="6">
        <f t="shared" si="13"/>
        <v>3.26149650074051E-2</v>
      </c>
      <c r="V28" s="6">
        <f t="shared" si="13"/>
        <v>4.1427227229957314E-2</v>
      </c>
      <c r="W28" s="6">
        <f t="shared" si="13"/>
        <v>2.5571746093067496E-6</v>
      </c>
      <c r="Y28" s="8">
        <f t="shared" si="21"/>
        <v>353520568686.34589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31970</v>
      </c>
      <c r="D29" s="2">
        <v>4426</v>
      </c>
      <c r="E29" s="2">
        <v>76870.890000000014</v>
      </c>
      <c r="G29" s="7">
        <f t="shared" si="14"/>
        <v>2.4044695026587428</v>
      </c>
      <c r="H29" s="7">
        <f t="shared" si="15"/>
        <v>28.853634031904914</v>
      </c>
      <c r="I29" s="7">
        <f t="shared" si="16"/>
        <v>17.368027564392232</v>
      </c>
      <c r="J29" s="2">
        <f t="shared" si="17"/>
        <v>2664.1666666666665</v>
      </c>
      <c r="K29" s="18">
        <f t="shared" si="18"/>
        <v>7.2232263895164932</v>
      </c>
      <c r="M29" s="5">
        <f t="shared" si="19"/>
        <v>5.6338766819994345E-4</v>
      </c>
      <c r="N29" s="5">
        <f t="shared" si="12"/>
        <v>8.6223522696501377E-4</v>
      </c>
      <c r="O29" s="6">
        <f t="shared" si="12"/>
        <v>1.6320866654152694E-6</v>
      </c>
      <c r="Q29" s="11">
        <f t="shared" si="20"/>
        <v>1882739</v>
      </c>
      <c r="R29" s="11">
        <f t="shared" si="20"/>
        <v>217079</v>
      </c>
      <c r="S29" s="8">
        <f t="shared" si="20"/>
        <v>197313.2</v>
      </c>
      <c r="U29" s="6">
        <f t="shared" si="13"/>
        <v>3.3178352675605045E-2</v>
      </c>
      <c r="V29" s="6">
        <f t="shared" si="13"/>
        <v>4.2289462456922333E-2</v>
      </c>
      <c r="W29" s="6">
        <f t="shared" si="13"/>
        <v>4.1892612747220191E-6</v>
      </c>
      <c r="Y29" s="8">
        <f t="shared" si="21"/>
        <v>262766978839.8017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38928</v>
      </c>
      <c r="D30" s="2">
        <v>5106</v>
      </c>
      <c r="E30" s="2">
        <v>114035.33999999997</v>
      </c>
      <c r="G30" s="7">
        <f t="shared" si="14"/>
        <v>2.9293911837237969</v>
      </c>
      <c r="H30" s="7">
        <f t="shared" si="15"/>
        <v>35.152694204685559</v>
      </c>
      <c r="I30" s="7">
        <f t="shared" si="16"/>
        <v>22.33359576968272</v>
      </c>
      <c r="J30" s="2">
        <f t="shared" si="17"/>
        <v>3244</v>
      </c>
      <c r="K30" s="18">
        <f t="shared" si="18"/>
        <v>7.6239717978848418</v>
      </c>
      <c r="M30" s="5">
        <f t="shared" si="19"/>
        <v>6.860042273283515E-4</v>
      </c>
      <c r="N30" s="5">
        <f t="shared" si="12"/>
        <v>9.9470697444269335E-4</v>
      </c>
      <c r="O30" s="6">
        <f t="shared" si="12"/>
        <v>2.4211448286873795E-6</v>
      </c>
      <c r="Q30" s="11">
        <f t="shared" si="20"/>
        <v>1921667</v>
      </c>
      <c r="R30" s="11">
        <f t="shared" si="20"/>
        <v>222185</v>
      </c>
      <c r="S30" s="8">
        <f t="shared" si="20"/>
        <v>311348.53999999998</v>
      </c>
      <c r="U30" s="6">
        <f t="shared" si="13"/>
        <v>3.38643569029334E-2</v>
      </c>
      <c r="V30" s="6">
        <f t="shared" si="13"/>
        <v>4.3284169431365024E-2</v>
      </c>
      <c r="W30" s="6">
        <f t="shared" si="13"/>
        <v>6.6104061034093982E-6</v>
      </c>
      <c r="Y30" s="8">
        <f t="shared" si="21"/>
        <v>319550243152.65063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73042</v>
      </c>
      <c r="D31" s="2">
        <v>8139</v>
      </c>
      <c r="E31" s="2">
        <v>213656.15999999997</v>
      </c>
      <c r="G31" s="7">
        <f t="shared" si="14"/>
        <v>2.9251137701596339</v>
      </c>
      <c r="H31" s="7">
        <f t="shared" si="15"/>
        <v>35.101365241915609</v>
      </c>
      <c r="I31" s="7">
        <f t="shared" si="16"/>
        <v>26.250910431256909</v>
      </c>
      <c r="J31" s="2">
        <f t="shared" si="17"/>
        <v>6086.833333333333</v>
      </c>
      <c r="K31" s="18">
        <f t="shared" si="18"/>
        <v>8.9743211696768643</v>
      </c>
      <c r="M31" s="5">
        <f t="shared" si="19"/>
        <v>1.287174290292783E-3</v>
      </c>
      <c r="N31" s="5">
        <f t="shared" si="12"/>
        <v>1.5855699304718137E-3</v>
      </c>
      <c r="O31" s="6">
        <f t="shared" si="12"/>
        <v>4.5362473326356856E-6</v>
      </c>
      <c r="Q31" s="11">
        <f t="shared" si="20"/>
        <v>1994709</v>
      </c>
      <c r="R31" s="11">
        <f t="shared" si="20"/>
        <v>230324</v>
      </c>
      <c r="S31" s="8">
        <f t="shared" si="20"/>
        <v>525004.69999999995</v>
      </c>
      <c r="U31" s="6">
        <f t="shared" si="13"/>
        <v>3.5151531193226178E-2</v>
      </c>
      <c r="V31" s="6">
        <f t="shared" si="13"/>
        <v>4.4869739361836837E-2</v>
      </c>
      <c r="W31" s="6">
        <f t="shared" si="13"/>
        <v>1.1146653436045085E-5</v>
      </c>
      <c r="Y31" s="8">
        <f t="shared" si="21"/>
        <v>599589762690.93909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70867</v>
      </c>
      <c r="D32" s="2">
        <v>8942</v>
      </c>
      <c r="E32" s="2">
        <v>311806.37</v>
      </c>
      <c r="G32" s="7">
        <f t="shared" si="14"/>
        <v>4.3998810447740135</v>
      </c>
      <c r="H32" s="7">
        <f t="shared" si="15"/>
        <v>52.798572537288166</v>
      </c>
      <c r="I32" s="7">
        <f t="shared" si="16"/>
        <v>34.869869156788191</v>
      </c>
      <c r="J32" s="2">
        <f t="shared" si="17"/>
        <v>5905.583333333333</v>
      </c>
      <c r="K32" s="18">
        <f t="shared" si="18"/>
        <v>7.9251845224781929</v>
      </c>
      <c r="M32" s="5">
        <f t="shared" si="19"/>
        <v>1.2488456015741442E-3</v>
      </c>
      <c r="N32" s="5">
        <f t="shared" si="12"/>
        <v>1.7420034793314853E-3</v>
      </c>
      <c r="O32" s="6">
        <f t="shared" si="12"/>
        <v>6.6201265351362475E-6</v>
      </c>
      <c r="Q32" s="11">
        <f t="shared" si="20"/>
        <v>2065576</v>
      </c>
      <c r="R32" s="11">
        <f t="shared" si="20"/>
        <v>239266</v>
      </c>
      <c r="S32" s="8">
        <f t="shared" si="20"/>
        <v>836811.07</v>
      </c>
      <c r="U32" s="6">
        <f t="shared" si="13"/>
        <v>3.6400376794800328E-2</v>
      </c>
      <c r="V32" s="6">
        <f t="shared" si="13"/>
        <v>4.661174284116832E-2</v>
      </c>
      <c r="W32" s="6">
        <f t="shared" si="13"/>
        <v>1.776677997118133E-5</v>
      </c>
      <c r="Y32" s="8">
        <f t="shared" si="21"/>
        <v>579662821029.95837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84669</v>
      </c>
      <c r="D33" s="2">
        <v>9917</v>
      </c>
      <c r="E33" s="2">
        <v>443897.96000000008</v>
      </c>
      <c r="G33" s="7">
        <f t="shared" si="14"/>
        <v>5.242744806245498</v>
      </c>
      <c r="H33" s="7">
        <f t="shared" si="15"/>
        <v>62.912937674945979</v>
      </c>
      <c r="I33" s="7">
        <f t="shared" si="16"/>
        <v>44.761314913784418</v>
      </c>
      <c r="J33" s="2">
        <f t="shared" si="17"/>
        <v>7055.75</v>
      </c>
      <c r="K33" s="18">
        <f t="shared" si="18"/>
        <v>8.537763436523143</v>
      </c>
      <c r="M33" s="5">
        <f t="shared" si="19"/>
        <v>1.4920697678705353E-3</v>
      </c>
      <c r="N33" s="5">
        <f t="shared" si="12"/>
        <v>1.9319445878472757E-3</v>
      </c>
      <c r="O33" s="6">
        <f t="shared" si="12"/>
        <v>9.4246331910693451E-6</v>
      </c>
      <c r="Q33" s="11">
        <f t="shared" si="20"/>
        <v>2150245</v>
      </c>
      <c r="R33" s="11">
        <f t="shared" si="20"/>
        <v>249183</v>
      </c>
      <c r="S33" s="8">
        <f t="shared" si="20"/>
        <v>1280709.03</v>
      </c>
      <c r="U33" s="6">
        <f t="shared" si="13"/>
        <v>3.7892446562670858E-2</v>
      </c>
      <c r="V33" s="6">
        <f t="shared" si="13"/>
        <v>4.8543687429015596E-2</v>
      </c>
      <c r="W33" s="6">
        <f t="shared" si="13"/>
        <v>2.7191413162250676E-5</v>
      </c>
      <c r="Y33" s="8">
        <f t="shared" si="21"/>
        <v>691144147324.76416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63513</v>
      </c>
      <c r="D34" s="2">
        <v>7704</v>
      </c>
      <c r="E34" s="2">
        <v>422851.03</v>
      </c>
      <c r="G34" s="7">
        <f t="shared" si="14"/>
        <v>6.6577083431738391</v>
      </c>
      <c r="H34" s="7">
        <f t="shared" si="15"/>
        <v>79.892500118086076</v>
      </c>
      <c r="I34" s="7">
        <f t="shared" si="16"/>
        <v>54.887205347871237</v>
      </c>
      <c r="J34" s="2">
        <f t="shared" si="17"/>
        <v>5292.75</v>
      </c>
      <c r="K34" s="18">
        <f t="shared" si="18"/>
        <v>8.2441588785046722</v>
      </c>
      <c r="M34" s="5">
        <f t="shared" si="19"/>
        <v>1.1192505777411013E-3</v>
      </c>
      <c r="N34" s="5">
        <f t="shared" si="12"/>
        <v>1.5008269743647688E-3</v>
      </c>
      <c r="O34" s="6">
        <f t="shared" si="12"/>
        <v>8.9777746494168602E-6</v>
      </c>
      <c r="Q34" s="11">
        <f t="shared" si="20"/>
        <v>2213758</v>
      </c>
      <c r="R34" s="11">
        <f t="shared" si="20"/>
        <v>256887</v>
      </c>
      <c r="S34" s="8">
        <f t="shared" si="20"/>
        <v>1703560.06</v>
      </c>
      <c r="U34" s="6">
        <f t="shared" si="13"/>
        <v>3.9011697140411965E-2</v>
      </c>
      <c r="V34" s="6">
        <f t="shared" si="13"/>
        <v>5.0044514403380369E-2</v>
      </c>
      <c r="W34" s="6">
        <f t="shared" si="13"/>
        <v>3.6169187811667537E-5</v>
      </c>
      <c r="Y34" s="8">
        <f t="shared" si="21"/>
        <v>516672572836.55859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76581</v>
      </c>
      <c r="D35" s="2">
        <v>9194</v>
      </c>
      <c r="E35" s="2">
        <v>603317.21999999974</v>
      </c>
      <c r="G35" s="7">
        <f t="shared" si="14"/>
        <v>7.8781580287538651</v>
      </c>
      <c r="H35" s="7">
        <f t="shared" si="15"/>
        <v>94.537896345046377</v>
      </c>
      <c r="I35" s="7">
        <f t="shared" si="16"/>
        <v>65.620754840113094</v>
      </c>
      <c r="J35" s="2">
        <f t="shared" si="17"/>
        <v>6381.75</v>
      </c>
      <c r="K35" s="18">
        <f t="shared" si="18"/>
        <v>8.3294539917337396</v>
      </c>
      <c r="M35" s="5">
        <f t="shared" si="19"/>
        <v>1.3495399129940528E-3</v>
      </c>
      <c r="N35" s="5">
        <f t="shared" si="12"/>
        <v>1.7910959504555664E-3</v>
      </c>
      <c r="O35" s="6">
        <f t="shared" si="12"/>
        <v>1.2809348113146731E-5</v>
      </c>
      <c r="Q35" s="11">
        <f t="shared" si="20"/>
        <v>2290339</v>
      </c>
      <c r="R35" s="11">
        <f t="shared" si="20"/>
        <v>266081</v>
      </c>
      <c r="S35" s="8">
        <f t="shared" si="20"/>
        <v>2306877.2799999998</v>
      </c>
      <c r="U35" s="6">
        <f t="shared" si="13"/>
        <v>4.0361237053406017E-2</v>
      </c>
      <c r="V35" s="6">
        <f t="shared" si="13"/>
        <v>5.1835610353835937E-2</v>
      </c>
      <c r="W35" s="6">
        <f t="shared" si="13"/>
        <v>4.897853592481427E-5</v>
      </c>
      <c r="Y35" s="8">
        <f t="shared" si="21"/>
        <v>621134075735.51489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85890</v>
      </c>
      <c r="D36" s="2">
        <v>9931</v>
      </c>
      <c r="E36" s="2">
        <v>740297.26000000024</v>
      </c>
      <c r="G36" s="7">
        <f t="shared" si="14"/>
        <v>8.6191321457678463</v>
      </c>
      <c r="H36" s="7">
        <f t="shared" si="15"/>
        <v>103.42958574921416</v>
      </c>
      <c r="I36" s="7">
        <f t="shared" si="16"/>
        <v>74.544080153056115</v>
      </c>
      <c r="J36" s="2">
        <f t="shared" si="17"/>
        <v>7157.5</v>
      </c>
      <c r="K36" s="18">
        <f t="shared" si="18"/>
        <v>8.6486758634578589</v>
      </c>
      <c r="M36" s="5">
        <f t="shared" si="19"/>
        <v>1.5135867007098262E-3</v>
      </c>
      <c r="N36" s="5">
        <f t="shared" si="12"/>
        <v>1.9346719473541691E-3</v>
      </c>
      <c r="O36" s="6">
        <f t="shared" si="12"/>
        <v>1.5717644045612857E-5</v>
      </c>
      <c r="Q36" s="11">
        <f t="shared" si="20"/>
        <v>2376229</v>
      </c>
      <c r="R36" s="11">
        <f t="shared" si="20"/>
        <v>276012</v>
      </c>
      <c r="S36" s="8">
        <f t="shared" si="20"/>
        <v>3047174.54</v>
      </c>
      <c r="U36" s="6">
        <f t="shared" si="13"/>
        <v>4.1874823754115838E-2</v>
      </c>
      <c r="V36" s="6">
        <f t="shared" si="13"/>
        <v>5.3770282301190103E-2</v>
      </c>
      <c r="W36" s="6">
        <f t="shared" si="13"/>
        <v>6.469617997042713E-5</v>
      </c>
      <c r="Y36" s="8">
        <f t="shared" si="21"/>
        <v>695382452119.85461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71615</v>
      </c>
      <c r="D37" s="2">
        <v>8330</v>
      </c>
      <c r="E37" s="2">
        <v>707621.5299999998</v>
      </c>
      <c r="G37" s="7">
        <f t="shared" si="14"/>
        <v>9.8809122390560606</v>
      </c>
      <c r="H37" s="7">
        <f t="shared" si="15"/>
        <v>118.57094686867273</v>
      </c>
      <c r="I37" s="7">
        <f t="shared" si="16"/>
        <v>84.948563025210063</v>
      </c>
      <c r="J37" s="2">
        <f t="shared" si="17"/>
        <v>5967.916666666667</v>
      </c>
      <c r="K37" s="18">
        <f t="shared" si="18"/>
        <v>8.597238895558224</v>
      </c>
      <c r="M37" s="5">
        <f t="shared" si="19"/>
        <v>1.2620271460162325E-3</v>
      </c>
      <c r="N37" s="5">
        <f t="shared" si="12"/>
        <v>1.6227789066015736E-3</v>
      </c>
      <c r="O37" s="6">
        <f t="shared" si="12"/>
        <v>1.5023888279083935E-5</v>
      </c>
      <c r="Q37" s="11">
        <f t="shared" si="20"/>
        <v>2447844</v>
      </c>
      <c r="R37" s="11">
        <f t="shared" si="20"/>
        <v>284342</v>
      </c>
      <c r="S37" s="8">
        <f t="shared" si="20"/>
        <v>3754796.07</v>
      </c>
      <c r="U37" s="6">
        <f t="shared" si="13"/>
        <v>4.313685090013207E-2</v>
      </c>
      <c r="V37" s="6">
        <f t="shared" si="13"/>
        <v>5.5393061207791673E-2</v>
      </c>
      <c r="W37" s="6">
        <f t="shared" si="13"/>
        <v>7.9720068249511053E-5</v>
      </c>
      <c r="Y37" s="8">
        <f t="shared" si="21"/>
        <v>578029244578.71362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80380</v>
      </c>
      <c r="D38" s="2">
        <v>9070</v>
      </c>
      <c r="E38" s="2">
        <v>863948.2900000005</v>
      </c>
      <c r="G38" s="7">
        <f t="shared" si="14"/>
        <v>10.748299203782041</v>
      </c>
      <c r="H38" s="7">
        <f t="shared" si="15"/>
        <v>128.9795904453845</v>
      </c>
      <c r="I38" s="7">
        <f t="shared" si="16"/>
        <v>95.253394707828065</v>
      </c>
      <c r="J38" s="2">
        <f t="shared" si="17"/>
        <v>6698.333333333333</v>
      </c>
      <c r="K38" s="18">
        <f t="shared" si="18"/>
        <v>8.86218302094818</v>
      </c>
      <c r="M38" s="5">
        <f t="shared" si="19"/>
        <v>1.4164873559559417E-3</v>
      </c>
      <c r="N38" s="5">
        <f t="shared" si="12"/>
        <v>1.7669393376802249E-3</v>
      </c>
      <c r="O38" s="6">
        <f t="shared" si="12"/>
        <v>1.8342944692292815E-5</v>
      </c>
      <c r="Q38" s="11">
        <f t="shared" si="20"/>
        <v>2528224</v>
      </c>
      <c r="R38" s="11">
        <f t="shared" si="20"/>
        <v>293412</v>
      </c>
      <c r="S38" s="8">
        <f t="shared" si="20"/>
        <v>4618744.3600000003</v>
      </c>
      <c r="U38" s="6">
        <f t="shared" si="13"/>
        <v>4.4553338256088017E-2</v>
      </c>
      <c r="V38" s="6">
        <f t="shared" si="13"/>
        <v>5.7160000545471899E-2</v>
      </c>
      <c r="W38" s="6">
        <f t="shared" si="13"/>
        <v>9.8063012941803878E-5</v>
      </c>
      <c r="Y38" s="8">
        <f t="shared" si="21"/>
        <v>647402976659.39502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100272</v>
      </c>
      <c r="D39" s="2">
        <v>11205</v>
      </c>
      <c r="E39" s="2">
        <v>1173529.3499999996</v>
      </c>
      <c r="G39" s="7">
        <f t="shared" si="14"/>
        <v>11.703460088559115</v>
      </c>
      <c r="H39" s="7">
        <f t="shared" si="15"/>
        <v>140.4415210627094</v>
      </c>
      <c r="I39" s="7">
        <f t="shared" si="16"/>
        <v>104.73265060240961</v>
      </c>
      <c r="J39" s="2">
        <f t="shared" si="17"/>
        <v>8356</v>
      </c>
      <c r="K39" s="18">
        <f t="shared" si="18"/>
        <v>8.9488621151271754</v>
      </c>
      <c r="M39" s="5">
        <f t="shared" si="19"/>
        <v>1.7670318506645209E-3</v>
      </c>
      <c r="N39" s="5">
        <f t="shared" si="12"/>
        <v>2.1828616624814685E-3</v>
      </c>
      <c r="O39" s="6">
        <f t="shared" si="12"/>
        <v>2.4915824489718379E-5</v>
      </c>
      <c r="Q39" s="11">
        <f t="shared" si="20"/>
        <v>2628496</v>
      </c>
      <c r="R39" s="11">
        <f t="shared" si="20"/>
        <v>304617</v>
      </c>
      <c r="S39" s="8">
        <f t="shared" si="20"/>
        <v>5792273.71</v>
      </c>
      <c r="U39" s="6">
        <f t="shared" si="13"/>
        <v>4.6320370106752537E-2</v>
      </c>
      <c r="V39" s="6">
        <f t="shared" si="13"/>
        <v>5.9342862207953373E-2</v>
      </c>
      <c r="W39" s="6">
        <f t="shared" si="13"/>
        <v>1.2297883743152225E-4</v>
      </c>
      <c r="Y39" s="8">
        <f t="shared" si="21"/>
        <v>805736627097.33496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95877</v>
      </c>
      <c r="D40" s="2">
        <v>10621</v>
      </c>
      <c r="E40" s="2">
        <v>1221024.6799999997</v>
      </c>
      <c r="G40" s="7">
        <f t="shared" si="14"/>
        <v>12.735324217486985</v>
      </c>
      <c r="H40" s="7">
        <f t="shared" si="15"/>
        <v>152.82389060984383</v>
      </c>
      <c r="I40" s="7">
        <f t="shared" si="16"/>
        <v>114.96325016476789</v>
      </c>
      <c r="J40" s="2">
        <f t="shared" si="17"/>
        <v>7989.75</v>
      </c>
      <c r="K40" s="18">
        <f t="shared" si="18"/>
        <v>9.027116090763581</v>
      </c>
      <c r="M40" s="5">
        <f t="shared" si="19"/>
        <v>1.6895814658744442E-3</v>
      </c>
      <c r="N40" s="5">
        <f t="shared" si="12"/>
        <v>2.0690918087653437E-3</v>
      </c>
      <c r="O40" s="6">
        <f t="shared" si="12"/>
        <v>2.5924223049465743E-5</v>
      </c>
      <c r="Q40" s="11">
        <f t="shared" si="20"/>
        <v>2724373</v>
      </c>
      <c r="R40" s="11">
        <f t="shared" si="20"/>
        <v>315238</v>
      </c>
      <c r="S40" s="8">
        <f t="shared" si="20"/>
        <v>7013298.3899999997</v>
      </c>
      <c r="U40" s="6">
        <f t="shared" si="13"/>
        <v>4.8009951572626983E-2</v>
      </c>
      <c r="V40" s="6">
        <f t="shared" si="13"/>
        <v>6.1411954016718714E-2</v>
      </c>
      <c r="W40" s="6">
        <f t="shared" si="13"/>
        <v>1.4890306048098798E-4</v>
      </c>
      <c r="Y40" s="8">
        <f t="shared" si="21"/>
        <v>768478825145.2959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93183</v>
      </c>
      <c r="D41" s="2">
        <v>10179</v>
      </c>
      <c r="E41" s="2">
        <v>1271779.9300000006</v>
      </c>
      <c r="G41" s="7">
        <f t="shared" si="14"/>
        <v>13.648196881405413</v>
      </c>
      <c r="H41" s="7">
        <f t="shared" si="15"/>
        <v>163.77836257686496</v>
      </c>
      <c r="I41" s="7">
        <f t="shared" si="16"/>
        <v>124.9415394439533</v>
      </c>
      <c r="J41" s="2">
        <f t="shared" si="17"/>
        <v>7765.25</v>
      </c>
      <c r="K41" s="18">
        <f t="shared" si="18"/>
        <v>9.1544356027114642</v>
      </c>
      <c r="M41" s="5">
        <f t="shared" si="19"/>
        <v>1.6421067590201854E-3</v>
      </c>
      <c r="N41" s="5">
        <f t="shared" si="19"/>
        <v>1.9829851729048524E-3</v>
      </c>
      <c r="O41" s="6">
        <f t="shared" si="19"/>
        <v>2.7001834700961122E-5</v>
      </c>
      <c r="Q41" s="11">
        <f t="shared" si="20"/>
        <v>2817556</v>
      </c>
      <c r="R41" s="11">
        <f t="shared" si="20"/>
        <v>325417</v>
      </c>
      <c r="S41" s="8">
        <f t="shared" si="20"/>
        <v>8285078.3200000003</v>
      </c>
      <c r="U41" s="6">
        <f t="shared" si="13"/>
        <v>4.9652058331647167E-2</v>
      </c>
      <c r="V41" s="6">
        <f t="shared" si="13"/>
        <v>6.3394939189623564E-2</v>
      </c>
      <c r="W41" s="6">
        <f t="shared" si="13"/>
        <v>1.759048951819491E-4</v>
      </c>
      <c r="Y41" s="8">
        <f t="shared" si="21"/>
        <v>745218153658.96924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98838</v>
      </c>
      <c r="D42" s="2">
        <v>10745</v>
      </c>
      <c r="E42" s="2">
        <v>1450833.3499999996</v>
      </c>
      <c r="G42" s="7">
        <f t="shared" si="14"/>
        <v>14.678902345251823</v>
      </c>
      <c r="H42" s="7">
        <f t="shared" si="15"/>
        <v>176.14682814302188</v>
      </c>
      <c r="I42" s="7">
        <f t="shared" si="16"/>
        <v>135.02404374127497</v>
      </c>
      <c r="J42" s="2">
        <f t="shared" si="17"/>
        <v>8236.5</v>
      </c>
      <c r="K42" s="18">
        <f t="shared" si="18"/>
        <v>9.1985109353187529</v>
      </c>
      <c r="M42" s="5">
        <f t="shared" si="19"/>
        <v>1.741761349688646E-3</v>
      </c>
      <c r="N42" s="5">
        <f t="shared" si="19"/>
        <v>2.0932484215406854E-3</v>
      </c>
      <c r="O42" s="6">
        <f t="shared" si="19"/>
        <v>3.0803412894982266E-5</v>
      </c>
      <c r="Q42" s="11">
        <f t="shared" ref="Q42:S57" si="22">+Q41+C42</f>
        <v>2916394</v>
      </c>
      <c r="R42" s="11">
        <f t="shared" si="22"/>
        <v>336162</v>
      </c>
      <c r="S42" s="8">
        <f t="shared" si="22"/>
        <v>9735911.6699999999</v>
      </c>
      <c r="U42" s="6">
        <f t="shared" si="13"/>
        <v>5.1393819681335808E-2</v>
      </c>
      <c r="V42" s="6">
        <f t="shared" si="13"/>
        <v>6.5488187611164247E-2</v>
      </c>
      <c r="W42" s="6">
        <f t="shared" si="13"/>
        <v>2.067083080769314E-4</v>
      </c>
      <c r="Y42" s="8">
        <f t="shared" si="21"/>
        <v>788448530854.7865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99381</v>
      </c>
      <c r="D43" s="2">
        <v>10725</v>
      </c>
      <c r="E43" s="2">
        <v>1553745.4000000004</v>
      </c>
      <c r="G43" s="7">
        <f t="shared" si="14"/>
        <v>15.634229882975623</v>
      </c>
      <c r="H43" s="7">
        <f t="shared" si="15"/>
        <v>187.61075859570747</v>
      </c>
      <c r="I43" s="7">
        <f t="shared" si="16"/>
        <v>144.87136596736599</v>
      </c>
      <c r="J43" s="2">
        <f t="shared" si="17"/>
        <v>8281.75</v>
      </c>
      <c r="K43" s="18">
        <f t="shared" si="18"/>
        <v>9.2662937062937054</v>
      </c>
      <c r="M43" s="5">
        <f t="shared" si="19"/>
        <v>1.7513303050790924E-3</v>
      </c>
      <c r="N43" s="5">
        <f t="shared" si="19"/>
        <v>2.0893521936736948E-3</v>
      </c>
      <c r="O43" s="6">
        <f t="shared" si="19"/>
        <v>3.298839324990662E-5</v>
      </c>
      <c r="Q43" s="11">
        <f t="shared" si="22"/>
        <v>3015775</v>
      </c>
      <c r="R43" s="11">
        <f t="shared" si="22"/>
        <v>346887</v>
      </c>
      <c r="S43" s="8">
        <f t="shared" si="22"/>
        <v>11289657.07</v>
      </c>
      <c r="U43" s="6">
        <f t="shared" si="13"/>
        <v>5.3145149986414904E-2</v>
      </c>
      <c r="V43" s="6">
        <f t="shared" si="13"/>
        <v>6.7577539804837952E-2</v>
      </c>
      <c r="W43" s="6">
        <f t="shared" si="13"/>
        <v>2.3969670132683801E-4</v>
      </c>
      <c r="Y43" s="8">
        <f t="shared" si="21"/>
        <v>790923419436.88074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92997</v>
      </c>
      <c r="D44" s="2">
        <v>10083</v>
      </c>
      <c r="E44" s="2">
        <v>1562741.5899999999</v>
      </c>
      <c r="G44" s="7">
        <f t="shared" si="14"/>
        <v>16.804215082206952</v>
      </c>
      <c r="H44" s="7">
        <f t="shared" si="15"/>
        <v>201.65058098648342</v>
      </c>
      <c r="I44" s="7">
        <f t="shared" si="16"/>
        <v>154.98776058712684</v>
      </c>
      <c r="J44" s="2">
        <f t="shared" si="17"/>
        <v>7749.75</v>
      </c>
      <c r="K44" s="18">
        <f t="shared" si="18"/>
        <v>9.2231478726569467</v>
      </c>
      <c r="M44" s="5">
        <f t="shared" si="19"/>
        <v>1.6388289952952812E-3</v>
      </c>
      <c r="N44" s="5">
        <f t="shared" si="19"/>
        <v>1.9642832791432973E-3</v>
      </c>
      <c r="O44" s="6">
        <f t="shared" si="19"/>
        <v>3.3179396134594713E-5</v>
      </c>
      <c r="Q44" s="11">
        <f t="shared" si="22"/>
        <v>3108772</v>
      </c>
      <c r="R44" s="11">
        <f t="shared" si="22"/>
        <v>356970</v>
      </c>
      <c r="S44" s="8">
        <f t="shared" si="22"/>
        <v>12852398.66</v>
      </c>
      <c r="U44" s="6">
        <f t="shared" si="13"/>
        <v>5.4783978981710182E-2</v>
      </c>
      <c r="V44" s="6">
        <f t="shared" si="13"/>
        <v>6.9541823083981241E-2</v>
      </c>
      <c r="W44" s="6">
        <f t="shared" si="13"/>
        <v>2.7287609746143272E-4</v>
      </c>
      <c r="Y44" s="8">
        <f t="shared" si="21"/>
        <v>737991302028.40405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95098</v>
      </c>
      <c r="D45" s="2">
        <v>10240</v>
      </c>
      <c r="E45" s="2">
        <v>1688352.6500000004</v>
      </c>
      <c r="G45" s="7">
        <f t="shared" si="14"/>
        <v>17.75381869229637</v>
      </c>
      <c r="H45" s="7">
        <f t="shared" si="15"/>
        <v>213.04582430755644</v>
      </c>
      <c r="I45" s="7">
        <f t="shared" si="16"/>
        <v>164.87818847656254</v>
      </c>
      <c r="J45" s="2">
        <f t="shared" si="17"/>
        <v>7924.833333333333</v>
      </c>
      <c r="K45" s="18">
        <f t="shared" si="18"/>
        <v>9.2869140624999993</v>
      </c>
      <c r="M45" s="5">
        <f t="shared" si="19"/>
        <v>1.6758536274782052E-3</v>
      </c>
      <c r="N45" s="5">
        <f t="shared" si="19"/>
        <v>1.9948686678991734E-3</v>
      </c>
      <c r="O45" s="6">
        <f t="shared" si="19"/>
        <v>3.5846311218505911E-5</v>
      </c>
      <c r="Q45" s="11">
        <f t="shared" si="22"/>
        <v>3203870</v>
      </c>
      <c r="R45" s="11">
        <f t="shared" si="22"/>
        <v>367210</v>
      </c>
      <c r="S45" s="8">
        <f t="shared" si="22"/>
        <v>14540751.310000001</v>
      </c>
      <c r="U45" s="6">
        <f t="shared" si="13"/>
        <v>5.6459832609188389E-2</v>
      </c>
      <c r="V45" s="6">
        <f t="shared" si="13"/>
        <v>7.1536691751880419E-2</v>
      </c>
      <c r="W45" s="6">
        <f t="shared" si="13"/>
        <v>3.0872240867993862E-4</v>
      </c>
      <c r="Y45" s="8">
        <f t="shared" si="21"/>
        <v>752902638694.13293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95073</v>
      </c>
      <c r="D46" s="2">
        <v>10195</v>
      </c>
      <c r="E46" s="2">
        <v>1783392.4699999988</v>
      </c>
      <c r="G46" s="7">
        <f t="shared" si="14"/>
        <v>18.758138167513373</v>
      </c>
      <c r="H46" s="7">
        <f t="shared" si="15"/>
        <v>225.09765801016047</v>
      </c>
      <c r="I46" s="7">
        <f t="shared" si="16"/>
        <v>174.92814811181941</v>
      </c>
      <c r="J46" s="2">
        <f t="shared" si="17"/>
        <v>7922.75</v>
      </c>
      <c r="K46" s="18">
        <f t="shared" si="18"/>
        <v>9.3254536537518398</v>
      </c>
      <c r="M46" s="5">
        <f t="shared" si="19"/>
        <v>1.6754130678377612E-3</v>
      </c>
      <c r="N46" s="5">
        <f t="shared" si="19"/>
        <v>1.9861021551984448E-3</v>
      </c>
      <c r="O46" s="6">
        <f t="shared" si="19"/>
        <v>3.7864152080052648E-5</v>
      </c>
      <c r="Q46" s="11">
        <f t="shared" si="22"/>
        <v>3298943</v>
      </c>
      <c r="R46" s="11">
        <f t="shared" si="22"/>
        <v>377405</v>
      </c>
      <c r="S46" s="8">
        <f t="shared" si="22"/>
        <v>16324143.779999999</v>
      </c>
      <c r="U46" s="6">
        <f t="shared" si="13"/>
        <v>5.8135245677026152E-2</v>
      </c>
      <c r="V46" s="6">
        <f t="shared" si="13"/>
        <v>7.3522793907078859E-2</v>
      </c>
      <c r="W46" s="6">
        <f t="shared" si="13"/>
        <v>3.4658656075999125E-4</v>
      </c>
      <c r="Y46" s="8">
        <f t="shared" si="21"/>
        <v>750844488313.39954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91637</v>
      </c>
      <c r="D47" s="2">
        <v>9855</v>
      </c>
      <c r="E47" s="2">
        <v>1822997.959999999</v>
      </c>
      <c r="G47" s="7">
        <f t="shared" si="14"/>
        <v>19.89368879382781</v>
      </c>
      <c r="H47" s="7">
        <f t="shared" si="15"/>
        <v>238.72426552593373</v>
      </c>
      <c r="I47" s="7">
        <f t="shared" si="16"/>
        <v>184.98203551496692</v>
      </c>
      <c r="J47" s="2">
        <f t="shared" si="17"/>
        <v>7636.416666666667</v>
      </c>
      <c r="K47" s="18">
        <f t="shared" si="18"/>
        <v>9.2985286656519541</v>
      </c>
      <c r="M47" s="5">
        <f t="shared" si="19"/>
        <v>1.614862550855121E-3</v>
      </c>
      <c r="N47" s="5">
        <f t="shared" si="19"/>
        <v>1.9198662814596049E-3</v>
      </c>
      <c r="O47" s="6">
        <f t="shared" si="19"/>
        <v>3.8705037259165814E-5</v>
      </c>
      <c r="Q47" s="11">
        <f t="shared" si="22"/>
        <v>3390580</v>
      </c>
      <c r="R47" s="11">
        <f t="shared" si="22"/>
        <v>387260</v>
      </c>
      <c r="S47" s="8">
        <f t="shared" si="22"/>
        <v>18147141.739999998</v>
      </c>
      <c r="U47" s="6">
        <f t="shared" si="13"/>
        <v>5.9750108227881273E-2</v>
      </c>
      <c r="V47" s="6">
        <f t="shared" si="13"/>
        <v>7.5442660188538471E-2</v>
      </c>
      <c r="W47" s="6">
        <f t="shared" si="13"/>
        <v>3.852915980191571E-4</v>
      </c>
      <c r="Y47" s="8">
        <f t="shared" si="21"/>
        <v>721683875507.44348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95143</v>
      </c>
      <c r="D48" s="2">
        <v>10129</v>
      </c>
      <c r="E48" s="2">
        <v>1974538.3900000006</v>
      </c>
      <c r="G48" s="7">
        <f t="shared" si="14"/>
        <v>20.753375340277273</v>
      </c>
      <c r="H48" s="7">
        <f t="shared" si="15"/>
        <v>249.04050408332728</v>
      </c>
      <c r="I48" s="7">
        <f t="shared" si="16"/>
        <v>194.93912429657425</v>
      </c>
      <c r="J48" s="2">
        <f t="shared" si="17"/>
        <v>7928.583333333333</v>
      </c>
      <c r="K48" s="18">
        <f t="shared" si="18"/>
        <v>9.3931286405370713</v>
      </c>
      <c r="M48" s="5">
        <f t="shared" si="19"/>
        <v>1.6766466348310048E-3</v>
      </c>
      <c r="N48" s="5">
        <f t="shared" si="19"/>
        <v>1.9732446032373757E-3</v>
      </c>
      <c r="O48" s="6">
        <f t="shared" si="19"/>
        <v>4.1922472559762679E-5</v>
      </c>
      <c r="Q48" s="11">
        <f t="shared" si="22"/>
        <v>3485723</v>
      </c>
      <c r="R48" s="11">
        <f t="shared" si="22"/>
        <v>397389</v>
      </c>
      <c r="S48" s="8">
        <f t="shared" si="22"/>
        <v>20121680.129999999</v>
      </c>
      <c r="U48" s="6">
        <f t="shared" si="13"/>
        <v>6.1426754862712277E-2</v>
      </c>
      <c r="V48" s="6">
        <f t="shared" si="13"/>
        <v>7.7415904791775847E-2</v>
      </c>
      <c r="W48" s="6">
        <f t="shared" si="13"/>
        <v>4.2721407057891975E-4</v>
      </c>
      <c r="Y48" s="8">
        <f t="shared" si="21"/>
        <v>747705807806.61743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94986</v>
      </c>
      <c r="D49" s="2">
        <v>10152</v>
      </c>
      <c r="E49" s="2">
        <v>2081585.7100000009</v>
      </c>
      <c r="G49" s="7">
        <f t="shared" si="14"/>
        <v>21.914658054871254</v>
      </c>
      <c r="H49" s="7">
        <f t="shared" si="15"/>
        <v>262.97589665845504</v>
      </c>
      <c r="I49" s="7">
        <f t="shared" si="16"/>
        <v>205.04193360914115</v>
      </c>
      <c r="J49" s="2">
        <f t="shared" si="17"/>
        <v>7915.5</v>
      </c>
      <c r="K49" s="18">
        <f t="shared" si="18"/>
        <v>9.3563829787234045</v>
      </c>
      <c r="M49" s="5">
        <f t="shared" si="19"/>
        <v>1.6738799202890156E-3</v>
      </c>
      <c r="N49" s="5">
        <f t="shared" si="19"/>
        <v>1.9777252652844147E-3</v>
      </c>
      <c r="O49" s="6">
        <f t="shared" si="19"/>
        <v>4.419525102688387E-5</v>
      </c>
      <c r="Q49" s="11">
        <f t="shared" si="22"/>
        <v>3580709</v>
      </c>
      <c r="R49" s="11">
        <f t="shared" si="22"/>
        <v>407541</v>
      </c>
      <c r="S49" s="8">
        <f t="shared" si="22"/>
        <v>22203265.84</v>
      </c>
      <c r="U49" s="6">
        <f t="shared" si="13"/>
        <v>6.3100634783001291E-2</v>
      </c>
      <c r="V49" s="6">
        <f t="shared" si="13"/>
        <v>7.9393630057060252E-2</v>
      </c>
      <c r="W49" s="6">
        <f t="shared" si="13"/>
        <v>4.7140932160580362E-4</v>
      </c>
      <c r="Y49" s="8">
        <f t="shared" si="21"/>
        <v>744331146714.70471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95256</v>
      </c>
      <c r="D50" s="2">
        <v>10026</v>
      </c>
      <c r="E50" s="2">
        <v>2155221.75</v>
      </c>
      <c r="G50" s="7">
        <f t="shared" si="14"/>
        <v>22.625574766943814</v>
      </c>
      <c r="H50" s="7">
        <f t="shared" si="15"/>
        <v>271.50689720332576</v>
      </c>
      <c r="I50" s="7">
        <f t="shared" si="16"/>
        <v>214.96327049670856</v>
      </c>
      <c r="J50" s="2">
        <f t="shared" si="17"/>
        <v>7938</v>
      </c>
      <c r="K50" s="18">
        <f t="shared" si="18"/>
        <v>9.5008976660682229</v>
      </c>
      <c r="M50" s="5">
        <f t="shared" si="19"/>
        <v>1.6786379644058121E-3</v>
      </c>
      <c r="N50" s="5">
        <f t="shared" si="19"/>
        <v>1.9531790297223741E-3</v>
      </c>
      <c r="O50" s="6">
        <f t="shared" si="19"/>
        <v>4.5758656875027216E-5</v>
      </c>
      <c r="Q50" s="11">
        <f t="shared" si="22"/>
        <v>3675965</v>
      </c>
      <c r="R50" s="11">
        <f t="shared" si="22"/>
        <v>417567</v>
      </c>
      <c r="S50" s="8">
        <f t="shared" si="22"/>
        <v>24358487.59</v>
      </c>
      <c r="U50" s="6">
        <f t="shared" si="13"/>
        <v>6.4779272747407107E-2</v>
      </c>
      <c r="V50" s="6">
        <f t="shared" si="13"/>
        <v>8.1346809086782629E-2</v>
      </c>
      <c r="W50" s="6">
        <f t="shared" si="13"/>
        <v>5.1716797848083088E-4</v>
      </c>
      <c r="Y50" s="8">
        <f t="shared" si="21"/>
        <v>745134140082.87915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93935</v>
      </c>
      <c r="D51" s="2">
        <v>9855</v>
      </c>
      <c r="E51" s="2">
        <v>2217423.7100000009</v>
      </c>
      <c r="G51" s="7">
        <f t="shared" si="14"/>
        <v>23.60593719061054</v>
      </c>
      <c r="H51" s="7">
        <f t="shared" si="15"/>
        <v>283.27124628732645</v>
      </c>
      <c r="I51" s="7">
        <f t="shared" si="16"/>
        <v>225.00494266869617</v>
      </c>
      <c r="J51" s="2">
        <f t="shared" si="17"/>
        <v>7827.916666666667</v>
      </c>
      <c r="K51" s="18">
        <f t="shared" si="18"/>
        <v>9.531709791983765</v>
      </c>
      <c r="M51" s="5">
        <f t="shared" si="19"/>
        <v>1.6553587930047448E-3</v>
      </c>
      <c r="N51" s="5">
        <f t="shared" si="19"/>
        <v>1.9198662814596049E-3</v>
      </c>
      <c r="O51" s="6">
        <f t="shared" si="19"/>
        <v>4.7079299701963334E-5</v>
      </c>
      <c r="Q51" s="11">
        <f t="shared" si="22"/>
        <v>3769900</v>
      </c>
      <c r="R51" s="11">
        <f t="shared" si="22"/>
        <v>427422</v>
      </c>
      <c r="S51" s="8">
        <f t="shared" si="22"/>
        <v>26575911.300000001</v>
      </c>
      <c r="U51" s="6">
        <f t="shared" si="13"/>
        <v>6.6434631540411848E-2</v>
      </c>
      <c r="V51" s="6">
        <f t="shared" si="13"/>
        <v>8.3266675368242241E-2</v>
      </c>
      <c r="W51" s="6">
        <f t="shared" si="13"/>
        <v>5.6424727818279422E-4</v>
      </c>
      <c r="Y51" s="8">
        <f t="shared" si="21"/>
        <v>733017327341.68335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96649</v>
      </c>
      <c r="D52" s="2">
        <v>10006</v>
      </c>
      <c r="E52" s="2">
        <v>2350994.6400000006</v>
      </c>
      <c r="G52" s="7">
        <f t="shared" si="14"/>
        <v>24.325079824933528</v>
      </c>
      <c r="H52" s="7">
        <f t="shared" si="15"/>
        <v>291.90095789920235</v>
      </c>
      <c r="I52" s="7">
        <f t="shared" si="16"/>
        <v>234.95848890665607</v>
      </c>
      <c r="J52" s="2">
        <f t="shared" si="17"/>
        <v>8054.083333333333</v>
      </c>
      <c r="K52" s="18">
        <f t="shared" si="18"/>
        <v>9.6591045372776332</v>
      </c>
      <c r="M52" s="5">
        <f t="shared" si="19"/>
        <v>1.7031859475713587E-3</v>
      </c>
      <c r="N52" s="5">
        <f t="shared" si="19"/>
        <v>1.9492828018553836E-3</v>
      </c>
      <c r="O52" s="6">
        <f t="shared" si="19"/>
        <v>4.9915215010607685E-5</v>
      </c>
      <c r="Q52" s="11">
        <f t="shared" si="22"/>
        <v>3866549</v>
      </c>
      <c r="R52" s="11">
        <f t="shared" si="22"/>
        <v>437428</v>
      </c>
      <c r="S52" s="8">
        <f t="shared" si="22"/>
        <v>28926905.940000001</v>
      </c>
      <c r="U52" s="6">
        <f t="shared" si="13"/>
        <v>6.8137817487983213E-2</v>
      </c>
      <c r="V52" s="6">
        <f t="shared" si="13"/>
        <v>8.5215958170097625E-2</v>
      </c>
      <c r="W52" s="6">
        <f t="shared" si="13"/>
        <v>6.1416249319340183E-4</v>
      </c>
      <c r="Y52" s="8">
        <f t="shared" si="21"/>
        <v>752851330044.22803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96885</v>
      </c>
      <c r="D53" s="2">
        <v>10026</v>
      </c>
      <c r="E53" s="2">
        <v>2455762.8099999987</v>
      </c>
      <c r="G53" s="7">
        <f t="shared" si="14"/>
        <v>25.347193167156924</v>
      </c>
      <c r="H53" s="7">
        <f t="shared" si="15"/>
        <v>304.16631800588311</v>
      </c>
      <c r="I53" s="7">
        <f t="shared" si="16"/>
        <v>244.93943846000386</v>
      </c>
      <c r="J53" s="2">
        <f t="shared" si="17"/>
        <v>8073.75</v>
      </c>
      <c r="K53" s="18">
        <f t="shared" si="18"/>
        <v>9.6633752244165176</v>
      </c>
      <c r="M53" s="5">
        <f t="shared" si="19"/>
        <v>1.7073448305771511E-3</v>
      </c>
      <c r="N53" s="5">
        <f t="shared" si="19"/>
        <v>1.9531790297223741E-3</v>
      </c>
      <c r="O53" s="6">
        <f t="shared" si="19"/>
        <v>5.2139603634402164E-5</v>
      </c>
      <c r="Q53" s="11">
        <f t="shared" si="22"/>
        <v>3963434</v>
      </c>
      <c r="R53" s="11">
        <f t="shared" si="22"/>
        <v>447454</v>
      </c>
      <c r="S53" s="8">
        <f t="shared" si="22"/>
        <v>31382668.75</v>
      </c>
      <c r="U53" s="6">
        <f t="shared" si="13"/>
        <v>6.9845162318560361E-2</v>
      </c>
      <c r="V53" s="6">
        <f t="shared" si="13"/>
        <v>8.7169137199819988E-2</v>
      </c>
      <c r="W53" s="6">
        <f t="shared" si="13"/>
        <v>6.6630209682780404E-4</v>
      </c>
      <c r="Y53" s="8">
        <f t="shared" si="21"/>
        <v>752776037794.98584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96421</v>
      </c>
      <c r="D54" s="2">
        <v>9935</v>
      </c>
      <c r="E54" s="2">
        <v>2533205.6199999973</v>
      </c>
      <c r="G54" s="7">
        <f t="shared" si="14"/>
        <v>26.272343369183034</v>
      </c>
      <c r="H54" s="7">
        <f t="shared" si="15"/>
        <v>315.2681204301964</v>
      </c>
      <c r="I54" s="7">
        <f t="shared" si="16"/>
        <v>254.9779184700551</v>
      </c>
      <c r="J54" s="2">
        <f t="shared" si="17"/>
        <v>8035.083333333333</v>
      </c>
      <c r="K54" s="18">
        <f t="shared" si="18"/>
        <v>9.7051836940110725</v>
      </c>
      <c r="M54" s="5">
        <f t="shared" si="19"/>
        <v>1.6991680436505082E-3</v>
      </c>
      <c r="N54" s="5">
        <f t="shared" si="19"/>
        <v>1.9354511929275671E-3</v>
      </c>
      <c r="O54" s="6">
        <f t="shared" si="19"/>
        <v>5.3783833036888409E-5</v>
      </c>
      <c r="Q54" s="11">
        <f t="shared" si="22"/>
        <v>4059855</v>
      </c>
      <c r="R54" s="11">
        <f t="shared" si="22"/>
        <v>457389</v>
      </c>
      <c r="S54" s="8">
        <f t="shared" si="22"/>
        <v>33915874.369999997</v>
      </c>
      <c r="U54" s="6">
        <f t="shared" si="13"/>
        <v>7.1544330362210862E-2</v>
      </c>
      <c r="V54" s="6">
        <f t="shared" si="13"/>
        <v>8.9104588392747555E-2</v>
      </c>
      <c r="W54" s="6">
        <f t="shared" si="13"/>
        <v>7.2008592986469249E-4</v>
      </c>
      <c r="Y54" s="8">
        <f t="shared" si="21"/>
        <v>747449147996.61743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97946</v>
      </c>
      <c r="D55" s="2">
        <v>10012</v>
      </c>
      <c r="E55" s="2">
        <v>2653251.7700000033</v>
      </c>
      <c r="G55" s="7">
        <f t="shared" si="14"/>
        <v>27.088924203132372</v>
      </c>
      <c r="H55" s="7">
        <f t="shared" si="15"/>
        <v>325.06709043758849</v>
      </c>
      <c r="I55" s="7">
        <f t="shared" si="16"/>
        <v>265.00716839792284</v>
      </c>
      <c r="J55" s="2">
        <f t="shared" si="17"/>
        <v>8162.166666666667</v>
      </c>
      <c r="K55" s="18">
        <f t="shared" si="18"/>
        <v>9.7828605673192168</v>
      </c>
      <c r="M55" s="5">
        <f t="shared" si="19"/>
        <v>1.7260421817175996E-3</v>
      </c>
      <c r="N55" s="5">
        <f t="shared" si="19"/>
        <v>1.950451670215481E-3</v>
      </c>
      <c r="O55" s="6">
        <f t="shared" si="19"/>
        <v>5.6332596562970276E-5</v>
      </c>
      <c r="Q55" s="11">
        <f t="shared" si="22"/>
        <v>4157801</v>
      </c>
      <c r="R55" s="11">
        <f t="shared" si="22"/>
        <v>467401</v>
      </c>
      <c r="S55" s="8">
        <f t="shared" si="22"/>
        <v>36569126.140000001</v>
      </c>
      <c r="U55" s="6">
        <f t="shared" si="13"/>
        <v>7.3270372543928472E-2</v>
      </c>
      <c r="V55" s="6">
        <f t="shared" si="13"/>
        <v>9.1055040062963041E-2</v>
      </c>
      <c r="W55" s="6">
        <f t="shared" si="13"/>
        <v>7.7641852642766271E-4</v>
      </c>
      <c r="Y55" s="8">
        <f t="shared" si="21"/>
        <v>757728823109.92981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99149</v>
      </c>
      <c r="D56" s="2">
        <v>10083</v>
      </c>
      <c r="E56" s="2">
        <v>2772193.5899999961</v>
      </c>
      <c r="G56" s="7">
        <f t="shared" si="14"/>
        <v>27.959874431411272</v>
      </c>
      <c r="H56" s="7">
        <f t="shared" si="15"/>
        <v>335.51849317693529</v>
      </c>
      <c r="I56" s="7">
        <f t="shared" si="16"/>
        <v>274.93737875632212</v>
      </c>
      <c r="J56" s="2">
        <f t="shared" si="17"/>
        <v>8262.4166666666661</v>
      </c>
      <c r="K56" s="18">
        <f t="shared" si="18"/>
        <v>9.8332837449171873</v>
      </c>
      <c r="M56" s="5">
        <f t="shared" si="19"/>
        <v>1.7472419116157708E-3</v>
      </c>
      <c r="N56" s="5">
        <f t="shared" si="19"/>
        <v>1.9642832791432973E-3</v>
      </c>
      <c r="O56" s="6">
        <f t="shared" si="19"/>
        <v>5.8857913472690084E-5</v>
      </c>
      <c r="Q56" s="11">
        <f t="shared" si="22"/>
        <v>4256950</v>
      </c>
      <c r="R56" s="11">
        <f t="shared" si="22"/>
        <v>477484</v>
      </c>
      <c r="S56" s="8">
        <f t="shared" si="22"/>
        <v>39341319.729999997</v>
      </c>
      <c r="U56" s="6">
        <f t="shared" si="13"/>
        <v>7.5017614455544238E-2</v>
      </c>
      <c r="V56" s="6">
        <f t="shared" si="13"/>
        <v>9.3019323342106344E-2</v>
      </c>
      <c r="W56" s="6">
        <f t="shared" si="13"/>
        <v>8.3527643990035283E-4</v>
      </c>
      <c r="Y56" s="8">
        <f t="shared" si="21"/>
        <v>765372313689.10303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97322</v>
      </c>
      <c r="D57" s="2">
        <v>9962</v>
      </c>
      <c r="E57" s="2">
        <v>2838956.3100000024</v>
      </c>
      <c r="G57" s="7">
        <f t="shared" si="14"/>
        <v>29.170755944185306</v>
      </c>
      <c r="H57" s="7">
        <f t="shared" si="15"/>
        <v>350.04907133022368</v>
      </c>
      <c r="I57" s="7">
        <f t="shared" si="16"/>
        <v>284.97854948805485</v>
      </c>
      <c r="J57" s="2">
        <f t="shared" si="17"/>
        <v>8110.166666666667</v>
      </c>
      <c r="K57" s="18">
        <f t="shared" si="18"/>
        <v>9.7693234290303153</v>
      </c>
      <c r="M57" s="5">
        <f t="shared" si="19"/>
        <v>1.7150458130921144E-3</v>
      </c>
      <c r="N57" s="5">
        <f t="shared" si="19"/>
        <v>1.9407111005480045E-3</v>
      </c>
      <c r="O57" s="6">
        <f t="shared" si="19"/>
        <v>6.0275388215845309E-5</v>
      </c>
      <c r="Q57" s="11">
        <f t="shared" si="22"/>
        <v>4354272</v>
      </c>
      <c r="R57" s="11">
        <f t="shared" si="22"/>
        <v>487446</v>
      </c>
      <c r="S57" s="8">
        <f t="shared" si="22"/>
        <v>42180276.039999999</v>
      </c>
      <c r="U57" s="6">
        <f t="shared" si="13"/>
        <v>7.6732660268636357E-2</v>
      </c>
      <c r="V57" s="6">
        <f t="shared" si="13"/>
        <v>9.4960034442654342E-2</v>
      </c>
      <c r="W57" s="6">
        <f t="shared" si="13"/>
        <v>8.9555182811619808E-4</v>
      </c>
      <c r="Y57" s="8">
        <f t="shared" si="21"/>
        <v>749002223583.31494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100250</v>
      </c>
      <c r="D58" s="2">
        <v>10154</v>
      </c>
      <c r="E58" s="2">
        <v>2995549.4800000042</v>
      </c>
      <c r="G58" s="7">
        <f t="shared" si="14"/>
        <v>29.880792817955154</v>
      </c>
      <c r="H58" s="7">
        <f t="shared" si="15"/>
        <v>358.56951381546185</v>
      </c>
      <c r="I58" s="7">
        <f t="shared" si="16"/>
        <v>295.01176679141264</v>
      </c>
      <c r="J58" s="2">
        <f t="shared" si="17"/>
        <v>8354.1666666666661</v>
      </c>
      <c r="K58" s="18">
        <f t="shared" si="18"/>
        <v>9.8729564703565096</v>
      </c>
      <c r="M58" s="5">
        <f t="shared" si="19"/>
        <v>1.7666441581809299E-3</v>
      </c>
      <c r="N58" s="5">
        <f t="shared" si="19"/>
        <v>1.978114888071114E-3</v>
      </c>
      <c r="O58" s="6">
        <f t="shared" si="19"/>
        <v>6.3600100921163395E-5</v>
      </c>
      <c r="Q58" s="11">
        <f t="shared" ref="Q58:S73" si="23">+Q57+C58</f>
        <v>4454522</v>
      </c>
      <c r="R58" s="11">
        <f t="shared" si="23"/>
        <v>497600</v>
      </c>
      <c r="S58" s="8">
        <f t="shared" si="23"/>
        <v>45175825.520000003</v>
      </c>
      <c r="U58" s="6">
        <f t="shared" si="13"/>
        <v>7.8499304426817282E-2</v>
      </c>
      <c r="V58" s="6">
        <f t="shared" si="13"/>
        <v>9.6938149330725462E-2</v>
      </c>
      <c r="W58" s="6">
        <f t="shared" si="13"/>
        <v>9.5915192903736146E-4</v>
      </c>
      <c r="Y58" s="8">
        <f t="shared" si="21"/>
        <v>770168969544.70618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101932</v>
      </c>
      <c r="D59" s="2">
        <v>10305</v>
      </c>
      <c r="E59" s="2">
        <v>3143313.9099999964</v>
      </c>
      <c r="G59" s="7">
        <f t="shared" si="14"/>
        <v>30.837361280069029</v>
      </c>
      <c r="H59" s="7">
        <f t="shared" si="15"/>
        <v>370.04833536082833</v>
      </c>
      <c r="I59" s="7">
        <f t="shared" si="16"/>
        <v>305.02803590490021</v>
      </c>
      <c r="J59" s="2">
        <f t="shared" si="17"/>
        <v>8494.3333333333339</v>
      </c>
      <c r="K59" s="18">
        <f t="shared" si="18"/>
        <v>9.8915089762251327</v>
      </c>
      <c r="M59" s="5">
        <f t="shared" si="19"/>
        <v>1.7962850107900105E-3</v>
      </c>
      <c r="N59" s="5">
        <f t="shared" si="19"/>
        <v>2.0075314084668926E-3</v>
      </c>
      <c r="O59" s="6">
        <f t="shared" si="19"/>
        <v>6.6737365961618575E-5</v>
      </c>
      <c r="Q59" s="11">
        <f t="shared" si="23"/>
        <v>4556454</v>
      </c>
      <c r="R59" s="11">
        <f t="shared" si="23"/>
        <v>507905</v>
      </c>
      <c r="S59" s="8">
        <f t="shared" si="23"/>
        <v>48319139.43</v>
      </c>
      <c r="U59" s="6">
        <f t="shared" si="13"/>
        <v>8.0295589437607298E-2</v>
      </c>
      <c r="V59" s="6">
        <f t="shared" si="13"/>
        <v>9.8945680739192354E-2</v>
      </c>
      <c r="W59" s="6">
        <f t="shared" si="13"/>
        <v>1.02588929499898E-3</v>
      </c>
      <c r="Y59" s="8">
        <f t="shared" si="21"/>
        <v>781219628564.92883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98743</v>
      </c>
      <c r="D60" s="2">
        <v>9963</v>
      </c>
      <c r="E60" s="2">
        <v>3138345.3699999973</v>
      </c>
      <c r="G60" s="7">
        <f t="shared" si="14"/>
        <v>31.782965577306719</v>
      </c>
      <c r="H60" s="7">
        <f t="shared" si="15"/>
        <v>381.3955869276806</v>
      </c>
      <c r="I60" s="7">
        <f t="shared" si="16"/>
        <v>315.00003713740813</v>
      </c>
      <c r="J60" s="2">
        <f t="shared" si="17"/>
        <v>8228.5833333333339</v>
      </c>
      <c r="K60" s="18">
        <f t="shared" si="18"/>
        <v>9.9109705911873931</v>
      </c>
      <c r="M60" s="5">
        <f t="shared" si="19"/>
        <v>1.7400872230549584E-3</v>
      </c>
      <c r="N60" s="5">
        <f t="shared" si="19"/>
        <v>1.940905911941354E-3</v>
      </c>
      <c r="O60" s="6">
        <f t="shared" si="19"/>
        <v>6.6631876251787187E-5</v>
      </c>
      <c r="Q60" s="11">
        <f t="shared" si="23"/>
        <v>4655197</v>
      </c>
      <c r="R60" s="11">
        <f t="shared" si="23"/>
        <v>517868</v>
      </c>
      <c r="S60" s="8">
        <f t="shared" si="23"/>
        <v>51457484.799999997</v>
      </c>
      <c r="U60" s="6">
        <f t="shared" si="13"/>
        <v>8.2035676660662249E-2</v>
      </c>
      <c r="V60" s="6">
        <f t="shared" si="13"/>
        <v>0.1008865866511337</v>
      </c>
      <c r="W60" s="6">
        <f t="shared" si="13"/>
        <v>1.0925211712507672E-3</v>
      </c>
      <c r="Y60" s="8">
        <f t="shared" si="21"/>
        <v>754988907333.23462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134448</v>
      </c>
      <c r="D61" s="2">
        <v>12916</v>
      </c>
      <c r="E61" s="2">
        <v>4197483.3599999994</v>
      </c>
      <c r="G61" s="7">
        <f t="shared" si="14"/>
        <v>31.220124955373077</v>
      </c>
      <c r="H61" s="7">
        <f t="shared" si="15"/>
        <v>374.64149946447691</v>
      </c>
      <c r="I61" s="7">
        <f t="shared" si="16"/>
        <v>324.98322700526472</v>
      </c>
      <c r="J61" s="2">
        <f t="shared" si="17"/>
        <v>11204</v>
      </c>
      <c r="K61" s="18">
        <f t="shared" si="18"/>
        <v>10.409414679467327</v>
      </c>
      <c r="M61" s="5">
        <f t="shared" si="19"/>
        <v>2.3692945015372537E-3</v>
      </c>
      <c r="N61" s="5">
        <f t="shared" si="19"/>
        <v>2.5161839565025121E-3</v>
      </c>
      <c r="O61" s="6">
        <f t="shared" si="19"/>
        <v>8.9118997063237837E-5</v>
      </c>
      <c r="Q61" s="11">
        <f t="shared" si="23"/>
        <v>4789645</v>
      </c>
      <c r="R61" s="11">
        <f t="shared" si="23"/>
        <v>530784</v>
      </c>
      <c r="S61" s="8">
        <f t="shared" si="23"/>
        <v>55654968.159999996</v>
      </c>
      <c r="U61" s="6">
        <f t="shared" si="13"/>
        <v>8.4404971162199499E-2</v>
      </c>
      <c r="V61" s="6">
        <f t="shared" si="13"/>
        <v>0.10340277060763621</v>
      </c>
      <c r="W61" s="6">
        <f t="shared" si="13"/>
        <v>1.1816401683140052E-3</v>
      </c>
      <c r="Y61" s="8">
        <f t="shared" si="21"/>
        <v>1029439520834.1021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102158</v>
      </c>
      <c r="D62" s="2">
        <v>10213</v>
      </c>
      <c r="E62" s="2">
        <v>3420821.1600000039</v>
      </c>
      <c r="G62" s="7">
        <f t="shared" si="14"/>
        <v>33.485592513557471</v>
      </c>
      <c r="H62" s="7">
        <f t="shared" si="15"/>
        <v>401.82711016268968</v>
      </c>
      <c r="I62" s="7">
        <f t="shared" si="16"/>
        <v>334.9477293645358</v>
      </c>
      <c r="J62" s="2">
        <f t="shared" si="17"/>
        <v>8513.1666666666661</v>
      </c>
      <c r="K62" s="18">
        <f t="shared" si="18"/>
        <v>10.002741603838246</v>
      </c>
      <c r="M62" s="5">
        <f t="shared" si="19"/>
        <v>1.8002676699396254E-3</v>
      </c>
      <c r="N62" s="5">
        <f t="shared" si="19"/>
        <v>1.9896087602787361E-3</v>
      </c>
      <c r="O62" s="6">
        <f t="shared" si="19"/>
        <v>7.2629269675509149E-5</v>
      </c>
      <c r="Q62" s="11">
        <f t="shared" si="23"/>
        <v>4891803</v>
      </c>
      <c r="R62" s="11">
        <f t="shared" si="23"/>
        <v>540997</v>
      </c>
      <c r="S62" s="8">
        <f t="shared" si="23"/>
        <v>59075789.32</v>
      </c>
      <c r="U62" s="6">
        <f t="shared" si="13"/>
        <v>8.6205238832139125E-2</v>
      </c>
      <c r="V62" s="6">
        <f t="shared" si="13"/>
        <v>0.10539237936791496</v>
      </c>
      <c r="W62" s="6">
        <f t="shared" si="13"/>
        <v>1.2542694379895141E-3</v>
      </c>
      <c r="Y62" s="8">
        <f t="shared" si="21"/>
        <v>777771359681.92834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105300</v>
      </c>
      <c r="D63" s="2">
        <v>10406</v>
      </c>
      <c r="E63" s="2">
        <v>3589915.450000003</v>
      </c>
      <c r="G63" s="7">
        <f t="shared" si="14"/>
        <v>34.092264482431176</v>
      </c>
      <c r="H63" s="7">
        <f t="shared" si="15"/>
        <v>409.10717378917411</v>
      </c>
      <c r="I63" s="7">
        <f t="shared" si="16"/>
        <v>344.98514799154361</v>
      </c>
      <c r="J63" s="2">
        <f t="shared" si="17"/>
        <v>8775</v>
      </c>
      <c r="K63" s="18">
        <f t="shared" si="18"/>
        <v>10.119162021910435</v>
      </c>
      <c r="M63" s="5">
        <f t="shared" si="19"/>
        <v>1.8556372055506427E-3</v>
      </c>
      <c r="N63" s="5">
        <f t="shared" si="19"/>
        <v>2.0272073591951953E-3</v>
      </c>
      <c r="O63" s="6">
        <f t="shared" si="19"/>
        <v>7.6219400294614252E-5</v>
      </c>
      <c r="Q63" s="11">
        <f t="shared" si="23"/>
        <v>4997103</v>
      </c>
      <c r="R63" s="11">
        <f t="shared" si="23"/>
        <v>551403</v>
      </c>
      <c r="S63" s="8">
        <f t="shared" si="23"/>
        <v>62665704.770000003</v>
      </c>
      <c r="U63" s="6">
        <f t="shared" si="13"/>
        <v>8.8060876037689778E-2</v>
      </c>
      <c r="V63" s="6">
        <f t="shared" si="13"/>
        <v>0.10741958672711015</v>
      </c>
      <c r="W63" s="6">
        <f t="shared" si="13"/>
        <v>1.3304888382841284E-3</v>
      </c>
      <c r="Y63" s="8">
        <f t="shared" si="21"/>
        <v>800471961461.37634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113001</v>
      </c>
      <c r="D64" s="2">
        <v>11075</v>
      </c>
      <c r="E64" s="2">
        <v>3926906.5</v>
      </c>
      <c r="G64" s="7">
        <f t="shared" si="14"/>
        <v>34.751077424093594</v>
      </c>
      <c r="H64" s="7">
        <f t="shared" si="15"/>
        <v>417.01292908912313</v>
      </c>
      <c r="I64" s="7">
        <f t="shared" si="16"/>
        <v>354.57395033860047</v>
      </c>
      <c r="J64" s="2">
        <f t="shared" si="17"/>
        <v>9416.75</v>
      </c>
      <c r="K64" s="18">
        <f t="shared" si="18"/>
        <v>10.203250564334086</v>
      </c>
      <c r="M64" s="5">
        <f t="shared" si="19"/>
        <v>1.9913471971930502E-3</v>
      </c>
      <c r="N64" s="5">
        <f t="shared" si="19"/>
        <v>2.15753618134603E-3</v>
      </c>
      <c r="O64" s="6">
        <f t="shared" si="19"/>
        <v>8.3374236137796062E-5</v>
      </c>
      <c r="Q64" s="11">
        <f t="shared" si="23"/>
        <v>5110104</v>
      </c>
      <c r="R64" s="11">
        <f t="shared" si="23"/>
        <v>562478</v>
      </c>
      <c r="S64" s="8">
        <f t="shared" si="23"/>
        <v>66592611.270000003</v>
      </c>
      <c r="U64" s="6">
        <f t="shared" si="13"/>
        <v>9.0052223234882822E-2</v>
      </c>
      <c r="V64" s="6">
        <f t="shared" si="13"/>
        <v>0.10957712290845618</v>
      </c>
      <c r="W64" s="6">
        <f t="shared" si="13"/>
        <v>1.4138630744219246E-3</v>
      </c>
      <c r="Y64" s="8">
        <f t="shared" si="21"/>
        <v>857592109316.78577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105094</v>
      </c>
      <c r="D65" s="2">
        <v>10328</v>
      </c>
      <c r="E65" s="2">
        <v>3769306.4799999967</v>
      </c>
      <c r="G65" s="7">
        <f t="shared" si="14"/>
        <v>35.866048299617454</v>
      </c>
      <c r="H65" s="7">
        <f t="shared" si="15"/>
        <v>430.39257959540942</v>
      </c>
      <c r="I65" s="7">
        <f t="shared" si="16"/>
        <v>364.95996127033277</v>
      </c>
      <c r="J65" s="2">
        <f t="shared" si="17"/>
        <v>8757.8333333333339</v>
      </c>
      <c r="K65" s="18">
        <f t="shared" si="18"/>
        <v>10.17563903950426</v>
      </c>
      <c r="M65" s="5">
        <f t="shared" si="19"/>
        <v>1.852006994113383E-3</v>
      </c>
      <c r="N65" s="5">
        <f t="shared" si="19"/>
        <v>2.012012070513932E-3</v>
      </c>
      <c r="O65" s="6">
        <f t="shared" si="19"/>
        <v>8.0028146465734438E-5</v>
      </c>
      <c r="Q65" s="11">
        <f t="shared" si="23"/>
        <v>5215198</v>
      </c>
      <c r="R65" s="11">
        <f t="shared" si="23"/>
        <v>572806</v>
      </c>
      <c r="S65" s="8">
        <f t="shared" si="23"/>
        <v>70361917.75</v>
      </c>
      <c r="U65" s="6">
        <f t="shared" si="13"/>
        <v>9.19042302289962E-2</v>
      </c>
      <c r="V65" s="6">
        <f t="shared" si="13"/>
        <v>0.11158913497897011</v>
      </c>
      <c r="W65" s="6">
        <f t="shared" si="13"/>
        <v>1.4938912208876591E-3</v>
      </c>
      <c r="Y65" s="8">
        <f t="shared" si="21"/>
        <v>795349067531.34192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105637</v>
      </c>
      <c r="D66" s="2">
        <v>10339</v>
      </c>
      <c r="E66" s="2">
        <v>3876530.1200000048</v>
      </c>
      <c r="G66" s="7">
        <f t="shared" si="14"/>
        <v>36.696707782311165</v>
      </c>
      <c r="H66" s="7">
        <f t="shared" si="15"/>
        <v>440.36049338773398</v>
      </c>
      <c r="I66" s="7">
        <f t="shared" si="16"/>
        <v>374.9424625205537</v>
      </c>
      <c r="J66" s="2">
        <f t="shared" si="17"/>
        <v>8803.0833333333339</v>
      </c>
      <c r="K66" s="18">
        <f t="shared" si="18"/>
        <v>10.217332430602573</v>
      </c>
      <c r="M66" s="5">
        <f t="shared" si="19"/>
        <v>1.8615759495038294E-3</v>
      </c>
      <c r="N66" s="5">
        <f t="shared" si="19"/>
        <v>2.0141549958407768E-3</v>
      </c>
      <c r="O66" s="6">
        <f t="shared" si="19"/>
        <v>8.2304668476359014E-5</v>
      </c>
      <c r="Q66" s="11">
        <f t="shared" si="23"/>
        <v>5320835</v>
      </c>
      <c r="R66" s="11">
        <f t="shared" si="23"/>
        <v>583145</v>
      </c>
      <c r="S66" s="8">
        <f t="shared" si="23"/>
        <v>74238447.870000005</v>
      </c>
      <c r="U66" s="6">
        <f t="shared" si="13"/>
        <v>9.3765806178500027E-2</v>
      </c>
      <c r="V66" s="6">
        <f t="shared" si="13"/>
        <v>0.11360328997481088</v>
      </c>
      <c r="W66" s="6">
        <f t="shared" si="13"/>
        <v>1.576195889364018E-3</v>
      </c>
      <c r="Y66" s="8">
        <f t="shared" si="21"/>
        <v>797786917709.00769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104171</v>
      </c>
      <c r="D67" s="2">
        <v>10201</v>
      </c>
      <c r="E67" s="2">
        <v>3926964.1199999899</v>
      </c>
      <c r="G67" s="7">
        <f t="shared" si="14"/>
        <v>37.697287344846359</v>
      </c>
      <c r="H67" s="7">
        <f t="shared" si="15"/>
        <v>452.36744813815631</v>
      </c>
      <c r="I67" s="7">
        <f t="shared" si="16"/>
        <v>384.95874129987158</v>
      </c>
      <c r="J67" s="2">
        <f t="shared" si="17"/>
        <v>8680.9166666666661</v>
      </c>
      <c r="K67" s="18">
        <f t="shared" si="18"/>
        <v>10.211841976276835</v>
      </c>
      <c r="M67" s="5">
        <f t="shared" si="19"/>
        <v>1.835741532188186E-3</v>
      </c>
      <c r="N67" s="5">
        <f t="shared" si="19"/>
        <v>1.9872710235585419E-3</v>
      </c>
      <c r="O67" s="6">
        <f t="shared" si="19"/>
        <v>8.3375459498598114E-5</v>
      </c>
      <c r="Q67" s="11">
        <f t="shared" si="23"/>
        <v>5425006</v>
      </c>
      <c r="R67" s="11">
        <f t="shared" si="23"/>
        <v>593346</v>
      </c>
      <c r="S67" s="8">
        <f t="shared" si="23"/>
        <v>78165411.989999995</v>
      </c>
      <c r="U67" s="6">
        <f t="shared" si="13"/>
        <v>9.5601547710688226E-2</v>
      </c>
      <c r="V67" s="6">
        <f t="shared" si="13"/>
        <v>0.11559056099836942</v>
      </c>
      <c r="W67" s="6">
        <f t="shared" si="13"/>
        <v>1.6595713488626162E-3</v>
      </c>
      <c r="Y67" s="8">
        <f t="shared" si="21"/>
        <v>784732195544.59363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104196</v>
      </c>
      <c r="D68" s="2">
        <v>10212</v>
      </c>
      <c r="E68" s="2">
        <v>4033373.450000003</v>
      </c>
      <c r="G68" s="7">
        <f t="shared" si="14"/>
        <v>38.709484529156619</v>
      </c>
      <c r="H68" s="7">
        <f t="shared" si="15"/>
        <v>464.51381434987945</v>
      </c>
      <c r="I68" s="7">
        <f t="shared" si="16"/>
        <v>394.96410595378018</v>
      </c>
      <c r="J68" s="2">
        <f t="shared" si="17"/>
        <v>8683</v>
      </c>
      <c r="K68" s="18">
        <f t="shared" si="18"/>
        <v>10.203290246768507</v>
      </c>
      <c r="M68" s="5">
        <f t="shared" si="19"/>
        <v>1.8361820918286302E-3</v>
      </c>
      <c r="N68" s="5">
        <f t="shared" si="19"/>
        <v>1.9894139488853867E-3</v>
      </c>
      <c r="O68" s="6">
        <f t="shared" si="19"/>
        <v>8.56346924614114E-5</v>
      </c>
      <c r="Q68" s="11">
        <f t="shared" si="23"/>
        <v>5529202</v>
      </c>
      <c r="R68" s="11">
        <f t="shared" si="23"/>
        <v>603558</v>
      </c>
      <c r="S68" s="8">
        <f t="shared" si="23"/>
        <v>82198785.439999998</v>
      </c>
      <c r="U68" s="6">
        <f t="shared" si="13"/>
        <v>9.7437729802516845E-2</v>
      </c>
      <c r="V68" s="6">
        <f t="shared" si="13"/>
        <v>0.11757997494725482</v>
      </c>
      <c r="W68" s="6">
        <f t="shared" si="13"/>
        <v>1.7452060413240275E-3</v>
      </c>
      <c r="Y68" s="8">
        <f t="shared" si="21"/>
        <v>782916297812.29541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111257</v>
      </c>
      <c r="D69" s="2">
        <v>10774</v>
      </c>
      <c r="E69" s="2">
        <v>4361117.4800000042</v>
      </c>
      <c r="G69" s="7">
        <f t="shared" si="14"/>
        <v>39.198589571892143</v>
      </c>
      <c r="H69" s="7">
        <f t="shared" si="15"/>
        <v>470.38307486270571</v>
      </c>
      <c r="I69" s="7">
        <f t="shared" si="16"/>
        <v>404.78164841284615</v>
      </c>
      <c r="J69" s="2">
        <f t="shared" si="17"/>
        <v>9271.4166666666661</v>
      </c>
      <c r="K69" s="18">
        <f t="shared" si="18"/>
        <v>10.326434007796546</v>
      </c>
      <c r="M69" s="5">
        <f t="shared" si="19"/>
        <v>1.9606137566756682E-3</v>
      </c>
      <c r="N69" s="5">
        <f t="shared" si="19"/>
        <v>2.0988979519478215E-3</v>
      </c>
      <c r="O69" s="6">
        <f t="shared" si="19"/>
        <v>9.2593199915045197E-5</v>
      </c>
      <c r="Q69" s="11">
        <f t="shared" si="23"/>
        <v>5640459</v>
      </c>
      <c r="R69" s="11">
        <f t="shared" si="23"/>
        <v>614332</v>
      </c>
      <c r="S69" s="8">
        <f t="shared" si="23"/>
        <v>86559902.920000002</v>
      </c>
      <c r="U69" s="6">
        <f t="shared" si="13"/>
        <v>9.9398343559192512E-2</v>
      </c>
      <c r="V69" s="6">
        <f t="shared" si="13"/>
        <v>0.11967887289920263</v>
      </c>
      <c r="W69" s="6">
        <f t="shared" si="13"/>
        <v>1.8377992412390728E-3</v>
      </c>
      <c r="Y69" s="8">
        <f t="shared" si="21"/>
        <v>834938694946.40662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103545</v>
      </c>
      <c r="D70" s="2">
        <v>10090</v>
      </c>
      <c r="E70" s="2">
        <v>4187651.2699999958</v>
      </c>
      <c r="G70" s="7">
        <f t="shared" si="14"/>
        <v>40.442814911391139</v>
      </c>
      <c r="H70" s="7">
        <f t="shared" si="15"/>
        <v>485.31377893669367</v>
      </c>
      <c r="I70" s="7">
        <f t="shared" si="16"/>
        <v>415.02985827551993</v>
      </c>
      <c r="J70" s="2">
        <f t="shared" si="17"/>
        <v>8628.75</v>
      </c>
      <c r="K70" s="18">
        <f t="shared" si="18"/>
        <v>10.262140733399406</v>
      </c>
      <c r="M70" s="5">
        <f t="shared" si="19"/>
        <v>1.8247099187914653E-3</v>
      </c>
      <c r="N70" s="5">
        <f t="shared" si="19"/>
        <v>1.9656469588967443E-3</v>
      </c>
      <c r="O70" s="6">
        <f t="shared" si="19"/>
        <v>8.89102467419892E-5</v>
      </c>
      <c r="Q70" s="11">
        <f t="shared" si="23"/>
        <v>5744004</v>
      </c>
      <c r="R70" s="11">
        <f t="shared" si="23"/>
        <v>624422</v>
      </c>
      <c r="S70" s="8">
        <f t="shared" si="23"/>
        <v>90747554.189999998</v>
      </c>
      <c r="U70" s="6">
        <f t="shared" si="13"/>
        <v>0.10122305347798398</v>
      </c>
      <c r="V70" s="6">
        <f t="shared" si="13"/>
        <v>0.12164451985809938</v>
      </c>
      <c r="W70" s="6">
        <f t="shared" si="13"/>
        <v>1.9267094879810618E-3</v>
      </c>
      <c r="Y70" s="8">
        <f t="shared" si="21"/>
        <v>774619995130.29407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Bottom 50%</v>
      </c>
      <c r="C71" s="2">
        <v>161031</v>
      </c>
      <c r="D71" s="2">
        <v>15563</v>
      </c>
      <c r="E71" s="2">
        <v>6652857.0199999958</v>
      </c>
      <c r="G71" s="7">
        <f t="shared" si="14"/>
        <v>41.314138395712604</v>
      </c>
      <c r="H71" s="7">
        <f t="shared" si="15"/>
        <v>495.76966074855125</v>
      </c>
      <c r="I71" s="7">
        <f t="shared" si="16"/>
        <v>427.47908629441599</v>
      </c>
      <c r="J71" s="2">
        <f t="shared" si="17"/>
        <v>13419.25</v>
      </c>
      <c r="K71" s="18">
        <f t="shared" si="18"/>
        <v>10.347041058921802</v>
      </c>
      <c r="M71" s="5">
        <f t="shared" si="19"/>
        <v>2.8377503784142977E-3</v>
      </c>
      <c r="N71" s="5">
        <f t="shared" si="19"/>
        <v>3.0318497146987144E-3</v>
      </c>
      <c r="O71" s="6">
        <f t="shared" si="19"/>
        <v>1.4125033844744554E-4</v>
      </c>
      <c r="Q71" s="11">
        <f t="shared" si="23"/>
        <v>5905035</v>
      </c>
      <c r="R71" s="11">
        <f t="shared" si="23"/>
        <v>639985</v>
      </c>
      <c r="S71" s="8">
        <f t="shared" si="23"/>
        <v>97400411.209999993</v>
      </c>
      <c r="U71" s="6">
        <f t="shared" si="13"/>
        <v>0.10406080385639828</v>
      </c>
      <c r="V71" s="6">
        <f t="shared" si="13"/>
        <v>0.1246763695727981</v>
      </c>
      <c r="W71" s="6">
        <f t="shared" si="13"/>
        <v>2.0679598264285075E-3</v>
      </c>
      <c r="Y71" s="8">
        <f t="shared" si="21"/>
        <v>1202015322686.4541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Bottom 50%</v>
      </c>
      <c r="C72" s="2">
        <v>178729</v>
      </c>
      <c r="D72" s="2">
        <v>17035</v>
      </c>
      <c r="E72" s="2">
        <v>7526585.7900000066</v>
      </c>
      <c r="G72" s="7">
        <f t="shared" si="14"/>
        <v>42.11172104135315</v>
      </c>
      <c r="H72" s="7">
        <f t="shared" si="15"/>
        <v>505.34065249623779</v>
      </c>
      <c r="I72" s="7">
        <f t="shared" si="16"/>
        <v>441.83068916935758</v>
      </c>
      <c r="J72" s="2">
        <f t="shared" si="17"/>
        <v>14894.083333333334</v>
      </c>
      <c r="K72" s="18">
        <f t="shared" si="18"/>
        <v>10.491869680070444</v>
      </c>
      <c r="M72" s="5">
        <f t="shared" si="19"/>
        <v>3.1496313590775003E-3</v>
      </c>
      <c r="N72" s="5">
        <f t="shared" si="19"/>
        <v>3.3186120857092208E-3</v>
      </c>
      <c r="O72" s="6">
        <f t="shared" si="19"/>
        <v>1.5980093770168473E-4</v>
      </c>
      <c r="Q72" s="11">
        <f t="shared" si="23"/>
        <v>6083764</v>
      </c>
      <c r="R72" s="11">
        <f t="shared" si="23"/>
        <v>657020</v>
      </c>
      <c r="S72" s="8">
        <f t="shared" si="23"/>
        <v>104926997</v>
      </c>
      <c r="U72" s="6">
        <f t="shared" si="13"/>
        <v>0.10721043521547578</v>
      </c>
      <c r="V72" s="6">
        <f t="shared" si="13"/>
        <v>0.12799498165850731</v>
      </c>
      <c r="W72" s="6">
        <f t="shared" si="13"/>
        <v>2.2277607641301924E-3</v>
      </c>
      <c r="Y72" s="8">
        <f t="shared" si="21"/>
        <v>1331425036176.5132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Bottom 50%</v>
      </c>
      <c r="C73" s="2">
        <v>163310</v>
      </c>
      <c r="D73" s="2">
        <v>15692</v>
      </c>
      <c r="E73" s="2">
        <v>7178549.2699999958</v>
      </c>
      <c r="G73" s="7">
        <f t="shared" si="14"/>
        <v>43.95658116465615</v>
      </c>
      <c r="H73" s="7">
        <f t="shared" si="15"/>
        <v>527.47897397587383</v>
      </c>
      <c r="I73" s="7">
        <f t="shared" si="16"/>
        <v>457.46554104002013</v>
      </c>
      <c r="J73" s="2">
        <f t="shared" si="17"/>
        <v>13609.166666666666</v>
      </c>
      <c r="K73" s="18">
        <f t="shared" si="18"/>
        <v>10.407213866938568</v>
      </c>
      <c r="M73" s="5">
        <f t="shared" si="19"/>
        <v>2.8779117952371838E-3</v>
      </c>
      <c r="N73" s="5">
        <f t="shared" si="19"/>
        <v>3.0569803844408038E-3</v>
      </c>
      <c r="O73" s="6">
        <f t="shared" si="19"/>
        <v>1.5241158962246316E-4</v>
      </c>
      <c r="Q73" s="11">
        <f t="shared" si="23"/>
        <v>6247074</v>
      </c>
      <c r="R73" s="11">
        <f t="shared" si="23"/>
        <v>672712</v>
      </c>
      <c r="S73" s="8">
        <f t="shared" si="23"/>
        <v>112105546.27</v>
      </c>
      <c r="U73" s="6">
        <f t="shared" si="13"/>
        <v>0.11008834701071296</v>
      </c>
      <c r="V73" s="6">
        <f t="shared" si="13"/>
        <v>0.13105196204294811</v>
      </c>
      <c r="W73" s="6">
        <f t="shared" si="13"/>
        <v>2.3801723537526555E-3</v>
      </c>
      <c r="Y73" s="8">
        <f t="shared" si="21"/>
        <v>1210872151497.8713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Bottom 50%</v>
      </c>
      <c r="C74" s="2">
        <v>162302</v>
      </c>
      <c r="D74" s="2">
        <v>15481</v>
      </c>
      <c r="E74" s="2">
        <v>7315510.7800000012</v>
      </c>
      <c r="G74" s="7">
        <f t="shared" si="14"/>
        <v>45.073448139887375</v>
      </c>
      <c r="H74" s="7">
        <f t="shared" si="15"/>
        <v>540.88137767864851</v>
      </c>
      <c r="I74" s="7">
        <f t="shared" si="16"/>
        <v>472.54768942574776</v>
      </c>
      <c r="J74" s="2">
        <f t="shared" si="17"/>
        <v>13525.166666666666</v>
      </c>
      <c r="K74" s="18">
        <f t="shared" si="18"/>
        <v>10.483948065370454</v>
      </c>
      <c r="M74" s="5">
        <f t="shared" si="19"/>
        <v>2.8601484305344769E-3</v>
      </c>
      <c r="N74" s="5">
        <f t="shared" si="19"/>
        <v>3.0158751804440533E-3</v>
      </c>
      <c r="O74" s="6">
        <f t="shared" si="19"/>
        <v>1.5531949213466446E-4</v>
      </c>
      <c r="Q74" s="11">
        <f t="shared" ref="Q74:S89" si="24">+Q73+C74</f>
        <v>6409376</v>
      </c>
      <c r="R74" s="11">
        <f t="shared" si="24"/>
        <v>688193</v>
      </c>
      <c r="S74" s="8">
        <f t="shared" si="24"/>
        <v>119421057.05</v>
      </c>
      <c r="U74" s="6">
        <f t="shared" si="13"/>
        <v>0.11294849544124744</v>
      </c>
      <c r="V74" s="6">
        <f t="shared" si="13"/>
        <v>0.13406783722339216</v>
      </c>
      <c r="W74" s="6">
        <f t="shared" si="13"/>
        <v>2.5354918458873198E-3</v>
      </c>
      <c r="Y74" s="8">
        <f t="shared" si="21"/>
        <v>1199980996846.2451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Bottom 50%</v>
      </c>
      <c r="C75" s="2">
        <v>215907</v>
      </c>
      <c r="D75" s="2">
        <v>20525</v>
      </c>
      <c r="E75" s="2">
        <v>10055397.090000004</v>
      </c>
      <c r="G75" s="7">
        <f t="shared" si="14"/>
        <v>46.572816490433397</v>
      </c>
      <c r="H75" s="7">
        <f t="shared" si="15"/>
        <v>558.8737978852007</v>
      </c>
      <c r="I75" s="7">
        <f t="shared" si="16"/>
        <v>489.90972423873342</v>
      </c>
      <c r="J75" s="2">
        <f t="shared" si="17"/>
        <v>17992.25</v>
      </c>
      <c r="K75" s="18">
        <f t="shared" si="18"/>
        <v>10.519220462850182</v>
      </c>
      <c r="M75" s="5">
        <f t="shared" si="19"/>
        <v>3.8047964115747635E-3</v>
      </c>
      <c r="N75" s="5">
        <f t="shared" si="19"/>
        <v>3.9985038484990753E-3</v>
      </c>
      <c r="O75" s="6">
        <f t="shared" si="19"/>
        <v>2.1349147259833347E-4</v>
      </c>
      <c r="Q75" s="11">
        <f t="shared" si="24"/>
        <v>6625283</v>
      </c>
      <c r="R75" s="11">
        <f t="shared" si="24"/>
        <v>708718</v>
      </c>
      <c r="S75" s="8">
        <f t="shared" si="24"/>
        <v>129476454.14</v>
      </c>
      <c r="U75" s="6">
        <f t="shared" si="13"/>
        <v>0.11675329185282221</v>
      </c>
      <c r="V75" s="6">
        <f t="shared" si="13"/>
        <v>0.13806634107189125</v>
      </c>
      <c r="W75" s="6">
        <f t="shared" si="13"/>
        <v>2.7489833184856532E-3</v>
      </c>
      <c r="Y75" s="8">
        <f t="shared" si="21"/>
        <v>1590217301470.5144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Bottom 50%</v>
      </c>
      <c r="C76" s="2">
        <v>217869</v>
      </c>
      <c r="D76" s="2">
        <v>20652</v>
      </c>
      <c r="E76" s="2">
        <v>10532276.600000009</v>
      </c>
      <c r="G76" s="7">
        <f t="shared" si="14"/>
        <v>48.342245110594021</v>
      </c>
      <c r="H76" s="7">
        <f t="shared" si="15"/>
        <v>580.1069413271282</v>
      </c>
      <c r="I76" s="7">
        <f t="shared" si="16"/>
        <v>509.98821421654122</v>
      </c>
      <c r="J76" s="2">
        <f t="shared" si="17"/>
        <v>18155.75</v>
      </c>
      <c r="K76" s="18">
        <f t="shared" si="18"/>
        <v>10.549535153980244</v>
      </c>
      <c r="M76" s="5">
        <f t="shared" si="19"/>
        <v>3.839371532156818E-3</v>
      </c>
      <c r="N76" s="5">
        <f t="shared" si="19"/>
        <v>4.0232448954544654E-3</v>
      </c>
      <c r="O76" s="6">
        <f t="shared" si="19"/>
        <v>2.2361635458266821E-4</v>
      </c>
      <c r="Q76" s="11">
        <f t="shared" si="24"/>
        <v>6843152</v>
      </c>
      <c r="R76" s="11">
        <f t="shared" si="24"/>
        <v>729370</v>
      </c>
      <c r="S76" s="8">
        <f t="shared" si="24"/>
        <v>140008730.74000001</v>
      </c>
      <c r="U76" s="6">
        <f t="shared" si="13"/>
        <v>0.12059266338497902</v>
      </c>
      <c r="V76" s="6">
        <f t="shared" si="13"/>
        <v>0.14208958596734572</v>
      </c>
      <c r="W76" s="6">
        <f t="shared" si="13"/>
        <v>2.9725996730683214E-3</v>
      </c>
      <c r="Y76" s="8">
        <f t="shared" si="21"/>
        <v>1597427752026.0957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Bottom 50%</v>
      </c>
      <c r="C77" s="2">
        <v>217937</v>
      </c>
      <c r="D77" s="2">
        <v>20621</v>
      </c>
      <c r="E77" s="2">
        <v>10928881.590000004</v>
      </c>
      <c r="G77" s="7">
        <f t="shared" si="14"/>
        <v>50.146976373906234</v>
      </c>
      <c r="H77" s="7">
        <f t="shared" si="15"/>
        <v>601.76371648687484</v>
      </c>
      <c r="I77" s="7">
        <f t="shared" si="16"/>
        <v>529.98795354250535</v>
      </c>
      <c r="J77" s="2">
        <f t="shared" si="17"/>
        <v>18161.416666666668</v>
      </c>
      <c r="K77" s="18">
        <f t="shared" si="18"/>
        <v>10.568692109984967</v>
      </c>
      <c r="M77" s="5">
        <f t="shared" si="19"/>
        <v>3.8405698543788262E-3</v>
      </c>
      <c r="N77" s="5">
        <f t="shared" si="19"/>
        <v>4.01720574226063E-3</v>
      </c>
      <c r="O77" s="6">
        <f t="shared" si="19"/>
        <v>2.3203688562655421E-4</v>
      </c>
      <c r="Q77" s="11">
        <f t="shared" si="24"/>
        <v>7061089</v>
      </c>
      <c r="R77" s="11">
        <f t="shared" si="24"/>
        <v>749991</v>
      </c>
      <c r="S77" s="8">
        <f t="shared" si="24"/>
        <v>150937612.33000001</v>
      </c>
      <c r="U77" s="6">
        <f t="shared" si="13"/>
        <v>0.12443323323935784</v>
      </c>
      <c r="V77" s="6">
        <f t="shared" si="13"/>
        <v>0.14610679170960633</v>
      </c>
      <c r="W77" s="6">
        <f t="shared" si="13"/>
        <v>3.2046365586948758E-3</v>
      </c>
      <c r="Y77" s="8">
        <f t="shared" si="21"/>
        <v>1590556197958.3301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Bottom 50%</v>
      </c>
      <c r="C78" s="2">
        <v>217760</v>
      </c>
      <c r="D78" s="2">
        <v>20450</v>
      </c>
      <c r="E78" s="2">
        <v>11247833.199999988</v>
      </c>
      <c r="G78" s="7">
        <f t="shared" si="14"/>
        <v>51.652430198383485</v>
      </c>
      <c r="H78" s="7">
        <f t="shared" si="15"/>
        <v>619.82916238060182</v>
      </c>
      <c r="I78" s="7">
        <f t="shared" si="16"/>
        <v>550.01629339853241</v>
      </c>
      <c r="J78" s="2">
        <f t="shared" si="17"/>
        <v>18146.666666666668</v>
      </c>
      <c r="K78" s="18">
        <f t="shared" si="18"/>
        <v>10.648410757946211</v>
      </c>
      <c r="M78" s="5">
        <f t="shared" si="19"/>
        <v>3.8374506921244819E-3</v>
      </c>
      <c r="N78" s="5">
        <f t="shared" si="19"/>
        <v>3.9838929939978607E-3</v>
      </c>
      <c r="O78" s="6">
        <f t="shared" si="19"/>
        <v>2.3880871654452206E-4</v>
      </c>
      <c r="Q78" s="11">
        <f t="shared" si="24"/>
        <v>7278849</v>
      </c>
      <c r="R78" s="11">
        <f t="shared" si="24"/>
        <v>770441</v>
      </c>
      <c r="S78" s="8">
        <f t="shared" si="24"/>
        <v>162185445.53</v>
      </c>
      <c r="U78" s="6">
        <f t="shared" si="13"/>
        <v>0.12827068393148233</v>
      </c>
      <c r="V78" s="6">
        <f t="shared" si="13"/>
        <v>0.1500906847036042</v>
      </c>
      <c r="W78" s="6">
        <f t="shared" si="13"/>
        <v>3.443445275239398E-3</v>
      </c>
      <c r="Y78" s="8">
        <f t="shared" si="21"/>
        <v>1583134475647.9041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Bottom 50%</v>
      </c>
      <c r="C79" s="2">
        <v>218031</v>
      </c>
      <c r="D79" s="2">
        <v>20458</v>
      </c>
      <c r="E79" s="2">
        <v>11660386.5</v>
      </c>
      <c r="G79" s="7">
        <f t="shared" si="14"/>
        <v>53.480406455962687</v>
      </c>
      <c r="H79" s="7">
        <f t="shared" si="15"/>
        <v>641.76487747155227</v>
      </c>
      <c r="I79" s="7">
        <f t="shared" si="16"/>
        <v>569.96707889334243</v>
      </c>
      <c r="J79" s="2">
        <f t="shared" si="17"/>
        <v>18169.25</v>
      </c>
      <c r="K79" s="18">
        <f t="shared" si="18"/>
        <v>10.657493401114479</v>
      </c>
      <c r="M79" s="5">
        <f t="shared" si="19"/>
        <v>3.8422263586268962E-3</v>
      </c>
      <c r="N79" s="5">
        <f t="shared" si="19"/>
        <v>3.9854514851446572E-3</v>
      </c>
      <c r="O79" s="6">
        <f t="shared" si="19"/>
        <v>2.4756785462270856E-4</v>
      </c>
      <c r="Q79" s="11">
        <f t="shared" si="24"/>
        <v>7496880</v>
      </c>
      <c r="R79" s="11">
        <f t="shared" si="24"/>
        <v>790899</v>
      </c>
      <c r="S79" s="8">
        <f t="shared" si="24"/>
        <v>173845832.03</v>
      </c>
      <c r="U79" s="6">
        <f t="shared" si="13"/>
        <v>0.13211291029010921</v>
      </c>
      <c r="V79" s="6">
        <f t="shared" si="13"/>
        <v>0.15407613618874885</v>
      </c>
      <c r="W79" s="6">
        <f t="shared" si="13"/>
        <v>3.6910131298621062E-3</v>
      </c>
      <c r="Y79" s="8">
        <f t="shared" si="21"/>
        <v>1577668162576.9143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Bottom 50%</v>
      </c>
      <c r="C80" s="2">
        <v>216097</v>
      </c>
      <c r="D80" s="2">
        <v>20259</v>
      </c>
      <c r="E80" s="2">
        <v>11953119.50999999</v>
      </c>
      <c r="G80" s="7">
        <f t="shared" si="14"/>
        <v>55.313676312026502</v>
      </c>
      <c r="H80" s="7">
        <f t="shared" si="15"/>
        <v>663.76411574431802</v>
      </c>
      <c r="I80" s="7">
        <f t="shared" si="16"/>
        <v>590.01527765437538</v>
      </c>
      <c r="J80" s="2">
        <f t="shared" si="17"/>
        <v>18008.083333333332</v>
      </c>
      <c r="K80" s="18">
        <f t="shared" si="18"/>
        <v>10.666716027444593</v>
      </c>
      <c r="M80" s="5">
        <f t="shared" si="19"/>
        <v>3.8081446648421387E-3</v>
      </c>
      <c r="N80" s="5">
        <f t="shared" si="19"/>
        <v>3.9466840178681009E-3</v>
      </c>
      <c r="O80" s="6">
        <f t="shared" si="19"/>
        <v>2.5378302452834983E-4</v>
      </c>
      <c r="Q80" s="11">
        <f t="shared" si="24"/>
        <v>7712977</v>
      </c>
      <c r="R80" s="11">
        <f t="shared" si="24"/>
        <v>811158</v>
      </c>
      <c r="S80" s="8">
        <f t="shared" si="24"/>
        <v>185798951.53999999</v>
      </c>
      <c r="U80" s="6">
        <f t="shared" si="13"/>
        <v>0.13592105495495135</v>
      </c>
      <c r="V80" s="6">
        <f t="shared" si="13"/>
        <v>0.15802282020661695</v>
      </c>
      <c r="W80" s="6">
        <f t="shared" si="13"/>
        <v>3.9447961543904557E-3</v>
      </c>
      <c r="Y80" s="8">
        <f t="shared" si="21"/>
        <v>1556299293644.7983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Bottom 50%</v>
      </c>
      <c r="C81" s="2">
        <v>216353</v>
      </c>
      <c r="D81" s="2">
        <v>20187</v>
      </c>
      <c r="E81" s="2">
        <v>12314413.280000001</v>
      </c>
      <c r="G81" s="7">
        <f t="shared" si="14"/>
        <v>56.918153573095829</v>
      </c>
      <c r="H81" s="7">
        <f t="shared" si="15"/>
        <v>683.01784287714997</v>
      </c>
      <c r="I81" s="7">
        <f t="shared" si="16"/>
        <v>610.01700500321999</v>
      </c>
      <c r="J81" s="2">
        <f t="shared" si="17"/>
        <v>18029.416666666668</v>
      </c>
      <c r="K81" s="18">
        <f t="shared" si="18"/>
        <v>10.717441918066083</v>
      </c>
      <c r="M81" s="5">
        <f t="shared" si="19"/>
        <v>3.8126559955602869E-3</v>
      </c>
      <c r="N81" s="5">
        <f t="shared" si="19"/>
        <v>3.9326575975469347E-3</v>
      </c>
      <c r="O81" s="6">
        <f t="shared" si="19"/>
        <v>2.6145384431871036E-4</v>
      </c>
      <c r="Q81" s="11">
        <f t="shared" si="24"/>
        <v>7929330</v>
      </c>
      <c r="R81" s="11">
        <f t="shared" si="24"/>
        <v>831345</v>
      </c>
      <c r="S81" s="8">
        <f t="shared" si="24"/>
        <v>198113364.81999999</v>
      </c>
      <c r="U81" s="6">
        <f t="shared" si="13"/>
        <v>0.13973371095051165</v>
      </c>
      <c r="V81" s="6">
        <f t="shared" si="13"/>
        <v>0.16195547780416389</v>
      </c>
      <c r="W81" s="6">
        <f t="shared" si="13"/>
        <v>4.2062499987091662E-3</v>
      </c>
      <c r="Y81" s="8">
        <f t="shared" si="21"/>
        <v>1551695498557.7214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Bottom 50%</v>
      </c>
      <c r="C82" s="2">
        <v>214654</v>
      </c>
      <c r="D82" s="2">
        <v>19991</v>
      </c>
      <c r="E82" s="2">
        <v>12593715.030000001</v>
      </c>
      <c r="G82" s="7">
        <f t="shared" si="14"/>
        <v>58.669836248101603</v>
      </c>
      <c r="H82" s="7">
        <f t="shared" si="15"/>
        <v>704.03803497721924</v>
      </c>
      <c r="I82" s="7">
        <f t="shared" si="16"/>
        <v>629.96923765694567</v>
      </c>
      <c r="J82" s="2">
        <f t="shared" si="17"/>
        <v>17887.833333333332</v>
      </c>
      <c r="K82" s="18">
        <f t="shared" si="18"/>
        <v>10.737531889350208</v>
      </c>
      <c r="M82" s="5">
        <f t="shared" si="19"/>
        <v>3.7827155623957041E-3</v>
      </c>
      <c r="N82" s="5">
        <f t="shared" si="19"/>
        <v>3.8944745644504271E-3</v>
      </c>
      <c r="O82" s="6">
        <f t="shared" si="19"/>
        <v>2.6738384801454568E-4</v>
      </c>
      <c r="Q82" s="11">
        <f t="shared" si="24"/>
        <v>8143984</v>
      </c>
      <c r="R82" s="11">
        <f t="shared" si="24"/>
        <v>851336</v>
      </c>
      <c r="S82" s="8">
        <f t="shared" si="24"/>
        <v>210707079.84999999</v>
      </c>
      <c r="U82" s="6">
        <f t="shared" si="13"/>
        <v>0.14351642651290736</v>
      </c>
      <c r="V82" s="6">
        <f t="shared" si="13"/>
        <v>0.16584995236861433</v>
      </c>
      <c r="W82" s="6">
        <f t="shared" si="13"/>
        <v>4.4736338467237123E-3</v>
      </c>
      <c r="Y82" s="8">
        <f t="shared" si="21"/>
        <v>1532541594113.6941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Bottom 50%</v>
      </c>
      <c r="C83" s="2">
        <v>216743</v>
      </c>
      <c r="D83" s="2">
        <v>20135</v>
      </c>
      <c r="E83" s="2">
        <v>13088545.420000017</v>
      </c>
      <c r="G83" s="7">
        <f t="shared" si="14"/>
        <v>60.387396225022336</v>
      </c>
      <c r="H83" s="7">
        <f t="shared" si="15"/>
        <v>724.648754700268</v>
      </c>
      <c r="I83" s="7">
        <f t="shared" si="16"/>
        <v>650.03950434566752</v>
      </c>
      <c r="J83" s="2">
        <f t="shared" si="17"/>
        <v>18061.916666666668</v>
      </c>
      <c r="K83" s="18">
        <f t="shared" si="18"/>
        <v>10.764489694561709</v>
      </c>
      <c r="M83" s="5">
        <f t="shared" si="19"/>
        <v>3.8195287259512149E-3</v>
      </c>
      <c r="N83" s="5">
        <f t="shared" si="19"/>
        <v>3.9225274050927591E-3</v>
      </c>
      <c r="O83" s="6">
        <f t="shared" si="19"/>
        <v>2.7788985465973038E-4</v>
      </c>
      <c r="Q83" s="11">
        <f t="shared" si="24"/>
        <v>8360727</v>
      </c>
      <c r="R83" s="11">
        <f t="shared" si="24"/>
        <v>871471</v>
      </c>
      <c r="S83" s="8">
        <f t="shared" si="24"/>
        <v>223795625.27000001</v>
      </c>
      <c r="U83" s="6">
        <f t="shared" si="13"/>
        <v>0.14733595523885856</v>
      </c>
      <c r="V83" s="6">
        <f t="shared" si="13"/>
        <v>0.16977247977370707</v>
      </c>
      <c r="W83" s="6">
        <f t="shared" si="13"/>
        <v>4.7515237013834423E-3</v>
      </c>
      <c r="Y83" s="8">
        <f t="shared" si="21"/>
        <v>1540572362958.1675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Bottom 50%</v>
      </c>
      <c r="C84" s="2">
        <v>217085</v>
      </c>
      <c r="D84" s="2">
        <v>20110</v>
      </c>
      <c r="E84" s="2">
        <v>13474077.929999977</v>
      </c>
      <c r="G84" s="7">
        <f t="shared" si="14"/>
        <v>62.068212589538554</v>
      </c>
      <c r="H84" s="7">
        <f t="shared" si="15"/>
        <v>744.81855107446268</v>
      </c>
      <c r="I84" s="7">
        <f t="shared" si="16"/>
        <v>670.01879313774134</v>
      </c>
      <c r="J84" s="2">
        <f t="shared" si="17"/>
        <v>18090.416666666668</v>
      </c>
      <c r="K84" s="18">
        <f t="shared" si="18"/>
        <v>10.794878170064644</v>
      </c>
      <c r="M84" s="5">
        <f t="shared" si="19"/>
        <v>3.8255555818324906E-3</v>
      </c>
      <c r="N84" s="5">
        <f t="shared" si="19"/>
        <v>3.9176571202590212E-3</v>
      </c>
      <c r="O84" s="6">
        <f t="shared" si="19"/>
        <v>2.8607530000393044E-4</v>
      </c>
      <c r="Q84" s="11">
        <f t="shared" si="24"/>
        <v>8577812</v>
      </c>
      <c r="R84" s="11">
        <f t="shared" si="24"/>
        <v>891581</v>
      </c>
      <c r="S84" s="8">
        <f t="shared" si="24"/>
        <v>237269703.19999999</v>
      </c>
      <c r="U84" s="6">
        <f t="shared" si="13"/>
        <v>0.15116151082069107</v>
      </c>
      <c r="V84" s="6">
        <f t="shared" si="13"/>
        <v>0.17369013689396612</v>
      </c>
      <c r="W84" s="6">
        <f t="shared" si="13"/>
        <v>5.0375990013873731E-3</v>
      </c>
      <c r="Y84" s="8">
        <f t="shared" si="21"/>
        <v>1536270921300.6775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Bottom 50%</v>
      </c>
      <c r="C85" s="2">
        <v>213592</v>
      </c>
      <c r="D85" s="2">
        <v>19769</v>
      </c>
      <c r="E85" s="2">
        <v>13639960.980000019</v>
      </c>
      <c r="G85" s="7">
        <f t="shared" si="14"/>
        <v>63.859886980785888</v>
      </c>
      <c r="H85" s="7">
        <f t="shared" si="15"/>
        <v>766.31864376943065</v>
      </c>
      <c r="I85" s="7">
        <f t="shared" si="16"/>
        <v>689.9671698113217</v>
      </c>
      <c r="J85" s="2">
        <f t="shared" si="17"/>
        <v>17799.333333333332</v>
      </c>
      <c r="K85" s="18">
        <f t="shared" si="18"/>
        <v>10.804390712732054</v>
      </c>
      <c r="M85" s="5">
        <f t="shared" si="19"/>
        <v>3.7640005888696379E-3</v>
      </c>
      <c r="N85" s="5">
        <f t="shared" si="19"/>
        <v>3.8512264351268318E-3</v>
      </c>
      <c r="O85" s="6">
        <f t="shared" si="19"/>
        <v>2.8959725108220575E-4</v>
      </c>
      <c r="Q85" s="11">
        <f t="shared" si="24"/>
        <v>8791404</v>
      </c>
      <c r="R85" s="11">
        <f t="shared" si="24"/>
        <v>911350</v>
      </c>
      <c r="S85" s="8">
        <f t="shared" si="24"/>
        <v>250909664.18000001</v>
      </c>
      <c r="U85" s="6">
        <f t="shared" si="13"/>
        <v>0.15492551140956071</v>
      </c>
      <c r="V85" s="6">
        <f t="shared" si="13"/>
        <v>0.17754136332909293</v>
      </c>
      <c r="W85" s="6">
        <f t="shared" si="13"/>
        <v>5.3271962524695784E-3</v>
      </c>
      <c r="Y85" s="8">
        <f t="shared" si="21"/>
        <v>1504506666511.8462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Bottom 50%</v>
      </c>
      <c r="C86" s="2">
        <v>268672</v>
      </c>
      <c r="D86" s="2">
        <v>24841</v>
      </c>
      <c r="E86" s="2">
        <v>17698730.790000021</v>
      </c>
      <c r="G86" s="7">
        <f t="shared" si="14"/>
        <v>65.874861503990076</v>
      </c>
      <c r="H86" s="7">
        <f t="shared" si="15"/>
        <v>790.49833804788091</v>
      </c>
      <c r="I86" s="7">
        <f t="shared" si="16"/>
        <v>712.48060826858909</v>
      </c>
      <c r="J86" s="2">
        <f t="shared" si="17"/>
        <v>22389.333333333332</v>
      </c>
      <c r="K86" s="18">
        <f t="shared" si="18"/>
        <v>10.815667646230024</v>
      </c>
      <c r="M86" s="5">
        <f t="shared" si="19"/>
        <v>4.7346415886961278E-3</v>
      </c>
      <c r="N86" s="5">
        <f t="shared" si="19"/>
        <v>4.8393098221956414E-3</v>
      </c>
      <c r="O86" s="6">
        <f t="shared" si="19"/>
        <v>3.7577114714209354E-4</v>
      </c>
      <c r="Q86" s="11">
        <f t="shared" si="24"/>
        <v>9060076</v>
      </c>
      <c r="R86" s="11">
        <f t="shared" si="24"/>
        <v>936191</v>
      </c>
      <c r="S86" s="8">
        <f t="shared" si="24"/>
        <v>268608394.97000003</v>
      </c>
      <c r="U86" s="6">
        <f t="shared" si="13"/>
        <v>0.15966015299825684</v>
      </c>
      <c r="V86" s="6">
        <f t="shared" si="13"/>
        <v>0.18238067315128859</v>
      </c>
      <c r="W86" s="6">
        <f t="shared" si="13"/>
        <v>5.7029673996116725E-3</v>
      </c>
      <c r="Y86" s="8">
        <f t="shared" si="21"/>
        <v>1882539705273.1724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Bottom 50%</v>
      </c>
      <c r="C87" s="2">
        <v>266288</v>
      </c>
      <c r="D87" s="2">
        <v>24508</v>
      </c>
      <c r="E87" s="2">
        <v>18074818.799999952</v>
      </c>
      <c r="G87" s="7">
        <f t="shared" si="14"/>
        <v>67.876955777203449</v>
      </c>
      <c r="H87" s="7">
        <f t="shared" si="15"/>
        <v>814.52346932644139</v>
      </c>
      <c r="I87" s="7">
        <f t="shared" si="16"/>
        <v>737.50688754692146</v>
      </c>
      <c r="J87" s="2">
        <f t="shared" si="17"/>
        <v>22190.666666666668</v>
      </c>
      <c r="K87" s="18">
        <f t="shared" si="18"/>
        <v>10.865350089766606</v>
      </c>
      <c r="M87" s="5">
        <f t="shared" si="19"/>
        <v>4.6926298213833765E-3</v>
      </c>
      <c r="N87" s="5">
        <f t="shared" si="19"/>
        <v>4.774437628210248E-3</v>
      </c>
      <c r="O87" s="6">
        <f t="shared" si="19"/>
        <v>3.8375607129405081E-4</v>
      </c>
      <c r="Q87" s="11">
        <f t="shared" si="24"/>
        <v>9326364</v>
      </c>
      <c r="R87" s="11">
        <f t="shared" si="24"/>
        <v>960699</v>
      </c>
      <c r="S87" s="8">
        <f t="shared" si="24"/>
        <v>286683213.76999998</v>
      </c>
      <c r="U87" s="6">
        <f t="shared" si="13"/>
        <v>0.16435278281964019</v>
      </c>
      <c r="V87" s="6">
        <f t="shared" si="13"/>
        <v>0.18715511077949884</v>
      </c>
      <c r="W87" s="6">
        <f t="shared" si="13"/>
        <v>6.0867234709057229E-3</v>
      </c>
      <c r="Y87" s="8">
        <f t="shared" si="21"/>
        <v>1856070955215.8813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Bottom 50%</v>
      </c>
      <c r="C88" s="2">
        <v>264655</v>
      </c>
      <c r="D88" s="2">
        <v>24336</v>
      </c>
      <c r="E88" s="2">
        <v>18554622.080000043</v>
      </c>
      <c r="G88" s="7">
        <f t="shared" si="14"/>
        <v>70.108715421964604</v>
      </c>
      <c r="H88" s="7">
        <f t="shared" si="15"/>
        <v>841.30458506357525</v>
      </c>
      <c r="I88" s="7">
        <f t="shared" si="16"/>
        <v>762.43516107823973</v>
      </c>
      <c r="J88" s="2">
        <f t="shared" si="17"/>
        <v>22054.583333333332</v>
      </c>
      <c r="K88" s="18">
        <f t="shared" si="18"/>
        <v>10.875041091387246</v>
      </c>
      <c r="M88" s="5">
        <f t="shared" si="19"/>
        <v>4.6638524656695659E-3</v>
      </c>
      <c r="N88" s="5">
        <f t="shared" si="19"/>
        <v>4.7409300685541294E-3</v>
      </c>
      <c r="O88" s="6">
        <f t="shared" si="19"/>
        <v>3.9394302939107113E-4</v>
      </c>
      <c r="Q88" s="11">
        <f t="shared" si="24"/>
        <v>9591019</v>
      </c>
      <c r="R88" s="11">
        <f t="shared" si="24"/>
        <v>985035</v>
      </c>
      <c r="S88" s="8">
        <f t="shared" si="24"/>
        <v>305237835.85000002</v>
      </c>
      <c r="U88" s="6">
        <f t="shared" si="13"/>
        <v>0.16901663528530977</v>
      </c>
      <c r="V88" s="6">
        <f t="shared" si="13"/>
        <v>0.19189604084805295</v>
      </c>
      <c r="W88" s="6">
        <f t="shared" si="13"/>
        <v>6.480666500296794E-3</v>
      </c>
      <c r="Y88" s="8">
        <f t="shared" si="21"/>
        <v>1833900867789.9336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Bottom 50%</v>
      </c>
      <c r="C89" s="2">
        <v>267204</v>
      </c>
      <c r="D89" s="2">
        <v>24465</v>
      </c>
      <c r="E89" s="2">
        <v>19266922.079999983</v>
      </c>
      <c r="G89" s="7">
        <f t="shared" si="14"/>
        <v>72.105664885256147</v>
      </c>
      <c r="H89" s="7">
        <f t="shared" si="15"/>
        <v>865.26797862307376</v>
      </c>
      <c r="I89" s="7">
        <f t="shared" si="16"/>
        <v>787.53002575107223</v>
      </c>
      <c r="J89" s="2">
        <f t="shared" si="17"/>
        <v>22267</v>
      </c>
      <c r="K89" s="18">
        <f t="shared" si="18"/>
        <v>10.921888412017168</v>
      </c>
      <c r="M89" s="5">
        <f t="shared" si="19"/>
        <v>4.708771926609249E-3</v>
      </c>
      <c r="N89" s="5">
        <f t="shared" si="19"/>
        <v>4.7660607382962183E-3</v>
      </c>
      <c r="O89" s="6">
        <f t="shared" si="19"/>
        <v>4.0906624874985831E-4</v>
      </c>
      <c r="Q89" s="11">
        <f t="shared" si="24"/>
        <v>9858223</v>
      </c>
      <c r="R89" s="11">
        <f t="shared" si="24"/>
        <v>1009500</v>
      </c>
      <c r="S89" s="8">
        <f t="shared" si="24"/>
        <v>324504757.93000001</v>
      </c>
      <c r="U89" s="6">
        <f t="shared" ref="U89:W152" si="26">+Q89/C$16</f>
        <v>0.17372540721191901</v>
      </c>
      <c r="V89" s="6">
        <f t="shared" si="26"/>
        <v>0.19666210158634917</v>
      </c>
      <c r="W89" s="6">
        <f t="shared" si="26"/>
        <v>6.8897327490466528E-3</v>
      </c>
      <c r="Y89" s="8">
        <f t="shared" si="21"/>
        <v>1841845228294.0308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Bottom 50%</v>
      </c>
      <c r="C90" s="2">
        <v>261668</v>
      </c>
      <c r="D90" s="2">
        <v>24045</v>
      </c>
      <c r="E90" s="2">
        <v>19536417.25</v>
      </c>
      <c r="G90" s="7">
        <f t="shared" ref="G90:G153" si="27">IF(C90=0,0,+E90/C90)</f>
        <v>74.661086758793587</v>
      </c>
      <c r="H90" s="7">
        <f t="shared" ref="H90:H153" si="28">+G90*12</f>
        <v>895.93304110552299</v>
      </c>
      <c r="I90" s="7">
        <f t="shared" ref="I90:I153" si="29">IF(D90=0,0,E90/D90)</f>
        <v>812.4939592430859</v>
      </c>
      <c r="J90" s="2">
        <f t="shared" ref="J90:J153" si="30">+C90/12</f>
        <v>21805.666666666668</v>
      </c>
      <c r="K90" s="18">
        <f t="shared" ref="K90:K153" si="31">IF(D90=0,0,C90/D90)</f>
        <v>10.882428779372011</v>
      </c>
      <c r="M90" s="5">
        <f t="shared" ref="M90:O153" si="32">+C90/C$16</f>
        <v>4.6112143998293022E-3</v>
      </c>
      <c r="N90" s="5">
        <f t="shared" si="32"/>
        <v>4.6842399530894162E-3</v>
      </c>
      <c r="O90" s="6">
        <f t="shared" si="32"/>
        <v>4.1478804374079503E-4</v>
      </c>
      <c r="Q90" s="11">
        <f t="shared" ref="Q90:S105" si="33">+Q89+C90</f>
        <v>10119891</v>
      </c>
      <c r="R90" s="11">
        <f t="shared" si="33"/>
        <v>1033545</v>
      </c>
      <c r="S90" s="8">
        <f t="shared" si="33"/>
        <v>344041175.18000001</v>
      </c>
      <c r="U90" s="6">
        <f t="shared" si="26"/>
        <v>0.17833662161174832</v>
      </c>
      <c r="V90" s="6">
        <f t="shared" si="26"/>
        <v>0.20134634153943859</v>
      </c>
      <c r="W90" s="6">
        <f t="shared" si="26"/>
        <v>7.3045207927874478E-3</v>
      </c>
      <c r="Y90" s="8">
        <f t="shared" ref="Y90:Y153" si="34">((H90-$H$16)^2)*J90</f>
        <v>1791542967997.0225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Bottom 50%</v>
      </c>
      <c r="C91" s="2">
        <v>256747</v>
      </c>
      <c r="D91" s="2">
        <v>23492</v>
      </c>
      <c r="E91" s="2">
        <v>19673484.689999998</v>
      </c>
      <c r="G91" s="7">
        <f t="shared" si="27"/>
        <v>76.625957421118841</v>
      </c>
      <c r="H91" s="7">
        <f t="shared" si="28"/>
        <v>919.51148905342609</v>
      </c>
      <c r="I91" s="7">
        <f t="shared" si="29"/>
        <v>837.45465222203291</v>
      </c>
      <c r="J91" s="2">
        <f t="shared" si="30"/>
        <v>21395.583333333332</v>
      </c>
      <c r="K91" s="18">
        <f t="shared" si="31"/>
        <v>10.929124808445428</v>
      </c>
      <c r="M91" s="5">
        <f t="shared" si="32"/>
        <v>4.5244946402042815E-3</v>
      </c>
      <c r="N91" s="5">
        <f t="shared" si="32"/>
        <v>4.5765092525671272E-3</v>
      </c>
      <c r="O91" s="6">
        <f t="shared" si="32"/>
        <v>4.176981953090493E-4</v>
      </c>
      <c r="Q91" s="11">
        <f t="shared" si="33"/>
        <v>10376638</v>
      </c>
      <c r="R91" s="11">
        <f t="shared" si="33"/>
        <v>1057037</v>
      </c>
      <c r="S91" s="8">
        <f t="shared" si="33"/>
        <v>363714659.87</v>
      </c>
      <c r="U91" s="6">
        <f t="shared" si="26"/>
        <v>0.18286111625195262</v>
      </c>
      <c r="V91" s="6">
        <f t="shared" si="26"/>
        <v>0.20592285079200573</v>
      </c>
      <c r="W91" s="6">
        <f t="shared" si="26"/>
        <v>7.7222189880964964E-3</v>
      </c>
      <c r="Y91" s="8">
        <f t="shared" si="34"/>
        <v>1748717308874.9497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Bottom 50%</v>
      </c>
      <c r="C92" s="2">
        <v>259007</v>
      </c>
      <c r="D92" s="2">
        <v>23691</v>
      </c>
      <c r="E92" s="2">
        <v>20432793.319999993</v>
      </c>
      <c r="G92" s="7">
        <f t="shared" si="27"/>
        <v>78.888961765512107</v>
      </c>
      <c r="H92" s="7">
        <f t="shared" si="28"/>
        <v>946.66754118614529</v>
      </c>
      <c r="I92" s="7">
        <f t="shared" si="29"/>
        <v>862.47069857751853</v>
      </c>
      <c r="J92" s="2">
        <f t="shared" si="30"/>
        <v>21583.916666666668</v>
      </c>
      <c r="K92" s="18">
        <f t="shared" si="31"/>
        <v>10.932717065552319</v>
      </c>
      <c r="M92" s="5">
        <f t="shared" si="32"/>
        <v>4.5643212317004302E-3</v>
      </c>
      <c r="N92" s="5">
        <f t="shared" si="32"/>
        <v>4.6152767198436835E-3</v>
      </c>
      <c r="O92" s="6">
        <f t="shared" si="32"/>
        <v>4.3381947984156519E-4</v>
      </c>
      <c r="Q92" s="11">
        <f t="shared" si="33"/>
        <v>10635645</v>
      </c>
      <c r="R92" s="11">
        <f t="shared" si="33"/>
        <v>1080728</v>
      </c>
      <c r="S92" s="8">
        <f t="shared" si="33"/>
        <v>384147453.19</v>
      </c>
      <c r="U92" s="6">
        <f t="shared" si="26"/>
        <v>0.18742543748365303</v>
      </c>
      <c r="V92" s="6">
        <f t="shared" si="26"/>
        <v>0.21053812751184942</v>
      </c>
      <c r="W92" s="6">
        <f t="shared" si="26"/>
        <v>8.1560384679380624E-3</v>
      </c>
      <c r="Y92" s="8">
        <f t="shared" si="34"/>
        <v>1753528187436.0334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Bottom 50%</v>
      </c>
      <c r="C93" s="2">
        <v>256858</v>
      </c>
      <c r="D93" s="2">
        <v>23390</v>
      </c>
      <c r="E93" s="2">
        <v>20760025.209999979</v>
      </c>
      <c r="G93" s="7">
        <f t="shared" si="27"/>
        <v>80.82296525706802</v>
      </c>
      <c r="H93" s="7">
        <f t="shared" si="28"/>
        <v>969.8755830848163</v>
      </c>
      <c r="I93" s="7">
        <f t="shared" si="29"/>
        <v>887.55986361692942</v>
      </c>
      <c r="J93" s="2">
        <f t="shared" si="30"/>
        <v>21404.833333333332</v>
      </c>
      <c r="K93" s="18">
        <f t="shared" si="31"/>
        <v>10.981530568619068</v>
      </c>
      <c r="M93" s="5">
        <f t="shared" si="32"/>
        <v>4.5264507250078537E-3</v>
      </c>
      <c r="N93" s="5">
        <f t="shared" si="32"/>
        <v>4.556638490445475E-3</v>
      </c>
      <c r="O93" s="6">
        <f t="shared" si="32"/>
        <v>4.4076711377903633E-4</v>
      </c>
      <c r="Q93" s="11">
        <f t="shared" si="33"/>
        <v>10892503</v>
      </c>
      <c r="R93" s="11">
        <f t="shared" si="33"/>
        <v>1104118</v>
      </c>
      <c r="S93" s="8">
        <f t="shared" si="33"/>
        <v>404907478.39999998</v>
      </c>
      <c r="U93" s="6">
        <f t="shared" si="26"/>
        <v>0.19195188820866088</v>
      </c>
      <c r="V93" s="6">
        <f t="shared" si="26"/>
        <v>0.21509476600229488</v>
      </c>
      <c r="W93" s="6">
        <f t="shared" si="26"/>
        <v>8.5968055817170989E-3</v>
      </c>
      <c r="Y93" s="8">
        <f t="shared" si="34"/>
        <v>1730035441093.7981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Bottom 50%</v>
      </c>
      <c r="C94" s="2">
        <v>258112</v>
      </c>
      <c r="D94" s="2">
        <v>23401</v>
      </c>
      <c r="E94" s="2">
        <v>21351456.290000021</v>
      </c>
      <c r="G94" s="7">
        <f t="shared" si="27"/>
        <v>82.721672336040257</v>
      </c>
      <c r="H94" s="7">
        <f t="shared" si="28"/>
        <v>992.66006803248308</v>
      </c>
      <c r="I94" s="7">
        <f t="shared" si="29"/>
        <v>912.41640485449432</v>
      </c>
      <c r="J94" s="2">
        <f t="shared" si="30"/>
        <v>21509.333333333332</v>
      </c>
      <c r="K94" s="18">
        <f t="shared" si="31"/>
        <v>11.029955984786975</v>
      </c>
      <c r="M94" s="5">
        <f t="shared" si="32"/>
        <v>4.5485491965725306E-3</v>
      </c>
      <c r="N94" s="5">
        <f t="shared" si="32"/>
        <v>4.5587814157723198E-3</v>
      </c>
      <c r="O94" s="6">
        <f t="shared" si="32"/>
        <v>4.5332410094518235E-4</v>
      </c>
      <c r="Q94" s="11">
        <f t="shared" si="33"/>
        <v>11150615</v>
      </c>
      <c r="R94" s="11">
        <f t="shared" si="33"/>
        <v>1127519</v>
      </c>
      <c r="S94" s="8">
        <f t="shared" si="33"/>
        <v>426258934.69</v>
      </c>
      <c r="U94" s="6">
        <f t="shared" si="26"/>
        <v>0.19650043740523343</v>
      </c>
      <c r="V94" s="6">
        <f t="shared" si="26"/>
        <v>0.2196535474180672</v>
      </c>
      <c r="W94" s="6">
        <f t="shared" si="26"/>
        <v>9.0501296826622814E-3</v>
      </c>
      <c r="Y94" s="8">
        <f t="shared" si="34"/>
        <v>1729680906941.9905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Bottom 50%</v>
      </c>
      <c r="C95" s="2">
        <v>249066</v>
      </c>
      <c r="D95" s="2">
        <v>22644</v>
      </c>
      <c r="E95" s="2">
        <v>21228911.829999983</v>
      </c>
      <c r="G95" s="7">
        <f t="shared" si="27"/>
        <v>85.234081849790755</v>
      </c>
      <c r="H95" s="7">
        <f t="shared" si="28"/>
        <v>1022.8089821974891</v>
      </c>
      <c r="I95" s="7">
        <f t="shared" si="29"/>
        <v>937.50714670552827</v>
      </c>
      <c r="J95" s="2">
        <f t="shared" si="30"/>
        <v>20755.5</v>
      </c>
      <c r="K95" s="18">
        <f t="shared" si="31"/>
        <v>10.999205087440382</v>
      </c>
      <c r="M95" s="5">
        <f t="shared" si="32"/>
        <v>4.3891370962742295E-3</v>
      </c>
      <c r="N95" s="5">
        <f t="shared" si="32"/>
        <v>4.4113091910067265E-3</v>
      </c>
      <c r="O95" s="6">
        <f t="shared" si="32"/>
        <v>4.5072229447349227E-4</v>
      </c>
      <c r="Q95" s="11">
        <f t="shared" si="33"/>
        <v>11399681</v>
      </c>
      <c r="R95" s="11">
        <f t="shared" si="33"/>
        <v>1150163</v>
      </c>
      <c r="S95" s="8">
        <f t="shared" si="33"/>
        <v>447487846.51999998</v>
      </c>
      <c r="U95" s="6">
        <f t="shared" si="26"/>
        <v>0.20088957450150766</v>
      </c>
      <c r="V95" s="6">
        <f t="shared" si="26"/>
        <v>0.22406485660907394</v>
      </c>
      <c r="W95" s="6">
        <f t="shared" si="26"/>
        <v>9.5008519771357727E-3</v>
      </c>
      <c r="Y95" s="8">
        <f t="shared" si="34"/>
        <v>1657857107715.2488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Bottom 50%</v>
      </c>
      <c r="C96" s="2">
        <v>248001</v>
      </c>
      <c r="D96" s="2">
        <v>22473</v>
      </c>
      <c r="E96" s="2">
        <v>21627757.930000007</v>
      </c>
      <c r="G96" s="7">
        <f t="shared" si="27"/>
        <v>87.20834968407388</v>
      </c>
      <c r="H96" s="7">
        <f t="shared" si="28"/>
        <v>1046.5001962088866</v>
      </c>
      <c r="I96" s="7">
        <f t="shared" si="29"/>
        <v>962.38855204022639</v>
      </c>
      <c r="J96" s="2">
        <f t="shared" si="30"/>
        <v>20666.75</v>
      </c>
      <c r="K96" s="18">
        <f t="shared" si="31"/>
        <v>11.035509277800026</v>
      </c>
      <c r="M96" s="5">
        <f t="shared" si="32"/>
        <v>4.3703692555913101E-3</v>
      </c>
      <c r="N96" s="5">
        <f t="shared" si="32"/>
        <v>4.3779964427439573E-3</v>
      </c>
      <c r="O96" s="6">
        <f t="shared" si="32"/>
        <v>4.5919040771327552E-4</v>
      </c>
      <c r="Q96" s="11">
        <f t="shared" si="33"/>
        <v>11647682</v>
      </c>
      <c r="R96" s="11">
        <f t="shared" si="33"/>
        <v>1172636</v>
      </c>
      <c r="S96" s="8">
        <f t="shared" si="33"/>
        <v>469115604.44999999</v>
      </c>
      <c r="U96" s="6">
        <f t="shared" si="26"/>
        <v>0.20525994375709897</v>
      </c>
      <c r="V96" s="6">
        <f t="shared" si="26"/>
        <v>0.22844285305181788</v>
      </c>
      <c r="W96" s="6">
        <f t="shared" si="26"/>
        <v>9.960042384849049E-3</v>
      </c>
      <c r="Y96" s="8">
        <f t="shared" si="34"/>
        <v>1642027970724.4539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Bottom 50%</v>
      </c>
      <c r="C97" s="2">
        <v>245973</v>
      </c>
      <c r="D97" s="2">
        <v>22283</v>
      </c>
      <c r="E97" s="2">
        <v>22002884.270000041</v>
      </c>
      <c r="G97" s="7">
        <f t="shared" si="27"/>
        <v>89.452436934135207</v>
      </c>
      <c r="H97" s="7">
        <f t="shared" si="28"/>
        <v>1073.4292432096224</v>
      </c>
      <c r="I97" s="7">
        <f t="shared" si="29"/>
        <v>987.42917336085986</v>
      </c>
      <c r="J97" s="2">
        <f t="shared" si="30"/>
        <v>20497.75</v>
      </c>
      <c r="K97" s="18">
        <f t="shared" si="31"/>
        <v>11.038594444195127</v>
      </c>
      <c r="M97" s="5">
        <f t="shared" si="32"/>
        <v>4.3346310575584825E-3</v>
      </c>
      <c r="N97" s="5">
        <f t="shared" si="32"/>
        <v>4.3409822780075468E-3</v>
      </c>
      <c r="O97" s="6">
        <f t="shared" si="32"/>
        <v>4.6715491413905114E-4</v>
      </c>
      <c r="Q97" s="11">
        <f t="shared" si="33"/>
        <v>11893655</v>
      </c>
      <c r="R97" s="11">
        <f t="shared" si="33"/>
        <v>1194919</v>
      </c>
      <c r="S97" s="8">
        <f t="shared" si="33"/>
        <v>491118488.72000003</v>
      </c>
      <c r="U97" s="6">
        <f t="shared" si="26"/>
        <v>0.20959457481465743</v>
      </c>
      <c r="V97" s="6">
        <f t="shared" si="26"/>
        <v>0.23278383532982544</v>
      </c>
      <c r="W97" s="6">
        <f t="shared" si="26"/>
        <v>1.0427197298988099E-2</v>
      </c>
      <c r="Y97" s="8">
        <f t="shared" si="34"/>
        <v>1618774969661.0808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Bottom 50%</v>
      </c>
      <c r="C98" s="2">
        <v>245972</v>
      </c>
      <c r="D98" s="2">
        <v>22276</v>
      </c>
      <c r="E98" s="2">
        <v>22553037.449999988</v>
      </c>
      <c r="G98" s="7">
        <f t="shared" si="27"/>
        <v>91.689450221976443</v>
      </c>
      <c r="H98" s="7">
        <f t="shared" si="28"/>
        <v>1100.2734026637172</v>
      </c>
      <c r="I98" s="7">
        <f t="shared" si="29"/>
        <v>1012.4365887053326</v>
      </c>
      <c r="J98" s="2">
        <f t="shared" si="30"/>
        <v>20497.666666666668</v>
      </c>
      <c r="K98" s="18">
        <f t="shared" si="31"/>
        <v>11.042018315676064</v>
      </c>
      <c r="M98" s="5">
        <f t="shared" si="32"/>
        <v>4.3346134351728649E-3</v>
      </c>
      <c r="N98" s="5">
        <f t="shared" si="32"/>
        <v>4.3396185982541007E-3</v>
      </c>
      <c r="O98" s="6">
        <f t="shared" si="32"/>
        <v>4.7883550830172731E-4</v>
      </c>
      <c r="Q98" s="11">
        <f t="shared" si="33"/>
        <v>12139627</v>
      </c>
      <c r="R98" s="11">
        <f t="shared" si="33"/>
        <v>1217195</v>
      </c>
      <c r="S98" s="8">
        <f t="shared" si="33"/>
        <v>513671526.17000002</v>
      </c>
      <c r="U98" s="6">
        <f t="shared" si="26"/>
        <v>0.21392918824983032</v>
      </c>
      <c r="V98" s="6">
        <f t="shared" si="26"/>
        <v>0.23712345392807954</v>
      </c>
      <c r="W98" s="6">
        <f t="shared" si="26"/>
        <v>1.0906032807289827E-2</v>
      </c>
      <c r="Y98" s="8">
        <f t="shared" si="34"/>
        <v>1609003485397.2581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Bottom 50%</v>
      </c>
      <c r="C99" s="2">
        <v>241185</v>
      </c>
      <c r="D99" s="2">
        <v>21803</v>
      </c>
      <c r="E99" s="2">
        <v>22622431.079999983</v>
      </c>
      <c r="G99" s="7">
        <f t="shared" si="27"/>
        <v>93.797006779028479</v>
      </c>
      <c r="H99" s="7">
        <f t="shared" si="28"/>
        <v>1125.5640813483417</v>
      </c>
      <c r="I99" s="7">
        <f t="shared" si="29"/>
        <v>1037.5834096225283</v>
      </c>
      <c r="J99" s="2">
        <f t="shared" si="30"/>
        <v>20098.75</v>
      </c>
      <c r="K99" s="18">
        <f t="shared" si="31"/>
        <v>11.062009815163051</v>
      </c>
      <c r="M99" s="5">
        <f t="shared" si="32"/>
        <v>4.2502550752206245E-3</v>
      </c>
      <c r="N99" s="5">
        <f t="shared" si="32"/>
        <v>4.2474728091997736E-3</v>
      </c>
      <c r="O99" s="6">
        <f t="shared" si="32"/>
        <v>4.8030884129146833E-4</v>
      </c>
      <c r="Q99" s="11">
        <f t="shared" si="33"/>
        <v>12380812</v>
      </c>
      <c r="R99" s="11">
        <f t="shared" si="33"/>
        <v>1238998</v>
      </c>
      <c r="S99" s="8">
        <f t="shared" si="33"/>
        <v>536293957.25</v>
      </c>
      <c r="U99" s="6">
        <f t="shared" si="26"/>
        <v>0.21817944332505093</v>
      </c>
      <c r="V99" s="6">
        <f t="shared" si="26"/>
        <v>0.24137092673727931</v>
      </c>
      <c r="W99" s="6">
        <f t="shared" si="26"/>
        <v>1.1386341648581296E-2</v>
      </c>
      <c r="Y99" s="8">
        <f t="shared" si="34"/>
        <v>1568695498383.7576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Bottom 50%</v>
      </c>
      <c r="C100" s="2">
        <v>244822</v>
      </c>
      <c r="D100" s="2">
        <v>22156</v>
      </c>
      <c r="E100" s="2">
        <v>23540494.830000043</v>
      </c>
      <c r="G100" s="7">
        <f t="shared" si="27"/>
        <v>96.15351083644461</v>
      </c>
      <c r="H100" s="7">
        <f t="shared" si="28"/>
        <v>1153.8421300373352</v>
      </c>
      <c r="I100" s="7">
        <f t="shared" si="29"/>
        <v>1062.4884830294297</v>
      </c>
      <c r="J100" s="2">
        <f t="shared" si="30"/>
        <v>20401.833333333332</v>
      </c>
      <c r="K100" s="18">
        <f t="shared" si="31"/>
        <v>11.049918757898539</v>
      </c>
      <c r="M100" s="5">
        <f t="shared" si="32"/>
        <v>4.3143476917124352E-3</v>
      </c>
      <c r="N100" s="5">
        <f t="shared" si="32"/>
        <v>4.3162412310521567E-3</v>
      </c>
      <c r="O100" s="6">
        <f t="shared" si="32"/>
        <v>4.9980074003722541E-4</v>
      </c>
      <c r="Q100" s="11">
        <f t="shared" si="33"/>
        <v>12625634</v>
      </c>
      <c r="R100" s="11">
        <f t="shared" si="33"/>
        <v>1261154</v>
      </c>
      <c r="S100" s="8">
        <f t="shared" si="33"/>
        <v>559834452.08000004</v>
      </c>
      <c r="U100" s="6">
        <f t="shared" si="26"/>
        <v>0.22249379101676336</v>
      </c>
      <c r="V100" s="6">
        <f t="shared" si="26"/>
        <v>0.24568716796833145</v>
      </c>
      <c r="W100" s="6">
        <f t="shared" si="26"/>
        <v>1.188614238861852E-2</v>
      </c>
      <c r="Y100" s="8">
        <f t="shared" si="34"/>
        <v>1582173549669.4668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Bottom 50%</v>
      </c>
      <c r="C101" s="2">
        <v>238863</v>
      </c>
      <c r="D101" s="2">
        <v>21607</v>
      </c>
      <c r="E101" s="2">
        <v>23495400.539999962</v>
      </c>
      <c r="G101" s="7">
        <f t="shared" si="27"/>
        <v>98.363499328066553</v>
      </c>
      <c r="H101" s="7">
        <f t="shared" si="28"/>
        <v>1180.3619919367986</v>
      </c>
      <c r="I101" s="7">
        <f t="shared" si="29"/>
        <v>1087.3976276206768</v>
      </c>
      <c r="J101" s="2">
        <f t="shared" si="30"/>
        <v>19905.25</v>
      </c>
      <c r="K101" s="18">
        <f t="shared" si="31"/>
        <v>11.05488961910492</v>
      </c>
      <c r="M101" s="5">
        <f t="shared" si="32"/>
        <v>4.2093358958161745E-3</v>
      </c>
      <c r="N101" s="5">
        <f t="shared" si="32"/>
        <v>4.2092897761032656E-3</v>
      </c>
      <c r="O101" s="6">
        <f t="shared" si="32"/>
        <v>4.9884331923208706E-4</v>
      </c>
      <c r="Q101" s="11">
        <f t="shared" si="33"/>
        <v>12864497</v>
      </c>
      <c r="R101" s="11">
        <f t="shared" si="33"/>
        <v>1282761</v>
      </c>
      <c r="S101" s="8">
        <f t="shared" si="33"/>
        <v>583329852.62</v>
      </c>
      <c r="U101" s="6">
        <f t="shared" si="26"/>
        <v>0.22670312691257954</v>
      </c>
      <c r="V101" s="6">
        <f t="shared" si="26"/>
        <v>0.24989645774443472</v>
      </c>
      <c r="W101" s="6">
        <f t="shared" si="26"/>
        <v>1.2384985707850607E-2</v>
      </c>
      <c r="Y101" s="8">
        <f t="shared" si="34"/>
        <v>1534379838229.8943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Bottom 50%</v>
      </c>
      <c r="C102" s="2">
        <v>283900</v>
      </c>
      <c r="D102" s="2">
        <v>25487</v>
      </c>
      <c r="E102" s="2">
        <v>28414590.059999943</v>
      </c>
      <c r="G102" s="7">
        <f t="shared" si="27"/>
        <v>100.08661521662538</v>
      </c>
      <c r="H102" s="7">
        <f t="shared" si="28"/>
        <v>1201.0393825995045</v>
      </c>
      <c r="I102" s="7">
        <f t="shared" si="29"/>
        <v>1114.8660124769467</v>
      </c>
      <c r="J102" s="2">
        <f t="shared" si="30"/>
        <v>23658.333333333332</v>
      </c>
      <c r="K102" s="18">
        <f t="shared" si="31"/>
        <v>11.139012045356456</v>
      </c>
      <c r="M102" s="5">
        <f t="shared" si="32"/>
        <v>5.0029952768834516E-3</v>
      </c>
      <c r="N102" s="5">
        <f t="shared" si="32"/>
        <v>4.9651579822994367E-3</v>
      </c>
      <c r="O102" s="6">
        <f t="shared" si="32"/>
        <v>6.0328524282946591E-4</v>
      </c>
      <c r="Q102" s="11">
        <f t="shared" si="33"/>
        <v>13148397</v>
      </c>
      <c r="R102" s="11">
        <f t="shared" si="33"/>
        <v>1308248</v>
      </c>
      <c r="S102" s="8">
        <f t="shared" si="33"/>
        <v>611744442.67999995</v>
      </c>
      <c r="U102" s="6">
        <f t="shared" si="26"/>
        <v>0.23170612218946299</v>
      </c>
      <c r="V102" s="6">
        <f t="shared" si="26"/>
        <v>0.25486161572673416</v>
      </c>
      <c r="W102" s="6">
        <f t="shared" si="26"/>
        <v>1.2988270950680074E-2</v>
      </c>
      <c r="Y102" s="8">
        <f t="shared" si="34"/>
        <v>1815103311102.3599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Bottom 50%</v>
      </c>
      <c r="C103" s="2">
        <v>328583</v>
      </c>
      <c r="D103" s="2">
        <v>29605</v>
      </c>
      <c r="E103" s="2">
        <v>33972027.480000019</v>
      </c>
      <c r="G103" s="7">
        <f t="shared" si="27"/>
        <v>103.38948600505815</v>
      </c>
      <c r="H103" s="7">
        <f t="shared" si="28"/>
        <v>1240.6738320606978</v>
      </c>
      <c r="I103" s="7">
        <f t="shared" si="29"/>
        <v>1147.5097949670669</v>
      </c>
      <c r="J103" s="2">
        <f t="shared" si="30"/>
        <v>27381.916666666668</v>
      </c>
      <c r="K103" s="18">
        <f t="shared" si="31"/>
        <v>11.098902212464111</v>
      </c>
      <c r="M103" s="5">
        <f t="shared" si="32"/>
        <v>5.7904163334420401E-3</v>
      </c>
      <c r="N103" s="5">
        <f t="shared" si="32"/>
        <v>5.7673913001127959E-3</v>
      </c>
      <c r="O103" s="6">
        <f t="shared" si="32"/>
        <v>7.2127814634680458E-4</v>
      </c>
      <c r="Q103" s="11">
        <f t="shared" si="33"/>
        <v>13476980</v>
      </c>
      <c r="R103" s="11">
        <f t="shared" si="33"/>
        <v>1337853</v>
      </c>
      <c r="S103" s="8">
        <f t="shared" si="33"/>
        <v>645716470.15999997</v>
      </c>
      <c r="U103" s="6">
        <f t="shared" si="26"/>
        <v>0.23749653852290503</v>
      </c>
      <c r="V103" s="6">
        <f t="shared" si="26"/>
        <v>0.26062900702684694</v>
      </c>
      <c r="W103" s="6">
        <f t="shared" si="26"/>
        <v>1.3709549097026878E-2</v>
      </c>
      <c r="Y103" s="8">
        <f t="shared" si="34"/>
        <v>2081813411882.217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Bottom 50%</v>
      </c>
      <c r="C104" s="2">
        <v>324614</v>
      </c>
      <c r="D104" s="2">
        <v>29238</v>
      </c>
      <c r="E104" s="2">
        <v>34573114.660000086</v>
      </c>
      <c r="G104" s="7">
        <f t="shared" si="27"/>
        <v>106.50530987572959</v>
      </c>
      <c r="H104" s="7">
        <f t="shared" si="28"/>
        <v>1278.0637185087551</v>
      </c>
      <c r="I104" s="7">
        <f t="shared" si="29"/>
        <v>1182.4719426773406</v>
      </c>
      <c r="J104" s="2">
        <f t="shared" si="30"/>
        <v>27051.166666666668</v>
      </c>
      <c r="K104" s="18">
        <f t="shared" si="31"/>
        <v>11.102469389151105</v>
      </c>
      <c r="M104" s="5">
        <f t="shared" si="32"/>
        <v>5.7204730849251314E-3</v>
      </c>
      <c r="N104" s="5">
        <f t="shared" si="32"/>
        <v>5.6958955187535187E-3</v>
      </c>
      <c r="O104" s="6">
        <f t="shared" si="32"/>
        <v>7.3404014729710164E-4</v>
      </c>
      <c r="Q104" s="11">
        <f t="shared" si="33"/>
        <v>13801594</v>
      </c>
      <c r="R104" s="11">
        <f t="shared" si="33"/>
        <v>1367091</v>
      </c>
      <c r="S104" s="8">
        <f t="shared" si="33"/>
        <v>680289584.82000005</v>
      </c>
      <c r="U104" s="6">
        <f t="shared" si="26"/>
        <v>0.24321701160783016</v>
      </c>
      <c r="V104" s="6">
        <f t="shared" si="26"/>
        <v>0.26632490254560048</v>
      </c>
      <c r="W104" s="6">
        <f t="shared" si="26"/>
        <v>1.4443589244323979E-2</v>
      </c>
      <c r="Y104" s="8">
        <f t="shared" si="34"/>
        <v>2039066316919.9006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Bottom 50%</v>
      </c>
      <c r="C105" s="2">
        <v>276466</v>
      </c>
      <c r="D105" s="2">
        <v>24821</v>
      </c>
      <c r="E105" s="2">
        <v>30156492.079999924</v>
      </c>
      <c r="G105" s="7">
        <f t="shared" si="27"/>
        <v>109.07848371951677</v>
      </c>
      <c r="H105" s="7">
        <f t="shared" si="28"/>
        <v>1308.9418046342012</v>
      </c>
      <c r="I105" s="7">
        <f t="shared" si="29"/>
        <v>1214.9587881229572</v>
      </c>
      <c r="J105" s="2">
        <f t="shared" si="30"/>
        <v>23038.833333333332</v>
      </c>
      <c r="K105" s="18">
        <f t="shared" si="31"/>
        <v>11.13839087869143</v>
      </c>
      <c r="M105" s="5">
        <f t="shared" si="32"/>
        <v>4.8719904622009872E-3</v>
      </c>
      <c r="N105" s="5">
        <f t="shared" si="32"/>
        <v>4.8354135943286507E-3</v>
      </c>
      <c r="O105" s="6">
        <f t="shared" si="32"/>
        <v>6.4026848914418776E-4</v>
      </c>
      <c r="Q105" s="11">
        <f t="shared" si="33"/>
        <v>14078060</v>
      </c>
      <c r="R105" s="11">
        <f t="shared" si="33"/>
        <v>1391912</v>
      </c>
      <c r="S105" s="8">
        <f t="shared" si="33"/>
        <v>710446076.89999998</v>
      </c>
      <c r="U105" s="6">
        <f t="shared" si="26"/>
        <v>0.24808900207003115</v>
      </c>
      <c r="V105" s="6">
        <f t="shared" si="26"/>
        <v>0.27116031613992914</v>
      </c>
      <c r="W105" s="6">
        <f t="shared" si="26"/>
        <v>1.5083857733468167E-2</v>
      </c>
      <c r="Y105" s="8">
        <f t="shared" si="34"/>
        <v>1724293359402.2227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Bottom 50%</v>
      </c>
      <c r="C106" s="2">
        <v>316842</v>
      </c>
      <c r="D106" s="2">
        <v>28401</v>
      </c>
      <c r="E106" s="2">
        <v>35426716.029999971</v>
      </c>
      <c r="G106" s="7">
        <f t="shared" si="27"/>
        <v>111.81193159366489</v>
      </c>
      <c r="H106" s="7">
        <f t="shared" si="28"/>
        <v>1341.7431791239787</v>
      </c>
      <c r="I106" s="7">
        <f t="shared" si="29"/>
        <v>1247.3756568430679</v>
      </c>
      <c r="J106" s="2">
        <f t="shared" si="30"/>
        <v>26403.5</v>
      </c>
      <c r="K106" s="18">
        <f t="shared" si="31"/>
        <v>11.15601563325235</v>
      </c>
      <c r="M106" s="5">
        <f t="shared" si="32"/>
        <v>5.5835119039038626E-3</v>
      </c>
      <c r="N106" s="5">
        <f t="shared" si="32"/>
        <v>5.5328383825199636E-3</v>
      </c>
      <c r="O106" s="6">
        <f t="shared" si="32"/>
        <v>7.5216341103916335E-4</v>
      </c>
      <c r="Q106" s="11">
        <f t="shared" ref="Q106:S121" si="35">+Q105+C106</f>
        <v>14394902</v>
      </c>
      <c r="R106" s="11">
        <f t="shared" si="35"/>
        <v>1420313</v>
      </c>
      <c r="S106" s="8">
        <f t="shared" si="35"/>
        <v>745872792.92999995</v>
      </c>
      <c r="U106" s="6">
        <f t="shared" si="26"/>
        <v>0.25367251397393503</v>
      </c>
      <c r="V106" s="6">
        <f t="shared" si="26"/>
        <v>0.27669315452244908</v>
      </c>
      <c r="W106" s="6">
        <f t="shared" si="26"/>
        <v>1.5836021144507332E-2</v>
      </c>
      <c r="Y106" s="8">
        <f t="shared" si="34"/>
        <v>1961158143182.3806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Bottom 50%</v>
      </c>
      <c r="C107" s="2">
        <v>311827</v>
      </c>
      <c r="D107" s="2">
        <v>27971</v>
      </c>
      <c r="E107" s="2">
        <v>35874101.129999995</v>
      </c>
      <c r="G107" s="7">
        <f t="shared" si="27"/>
        <v>115.04488427878277</v>
      </c>
      <c r="H107" s="7">
        <f t="shared" si="28"/>
        <v>1380.5386113453933</v>
      </c>
      <c r="I107" s="7">
        <f t="shared" si="29"/>
        <v>1282.5462489721497</v>
      </c>
      <c r="J107" s="2">
        <f t="shared" si="30"/>
        <v>25985.583333333332</v>
      </c>
      <c r="K107" s="18">
        <f t="shared" si="31"/>
        <v>11.148224947266812</v>
      </c>
      <c r="M107" s="5">
        <f t="shared" si="32"/>
        <v>5.4951356400307714E-3</v>
      </c>
      <c r="N107" s="5">
        <f t="shared" si="32"/>
        <v>5.4490694833796661E-3</v>
      </c>
      <c r="O107" s="6">
        <f t="shared" si="32"/>
        <v>7.6166208155040009E-4</v>
      </c>
      <c r="Q107" s="11">
        <f t="shared" si="35"/>
        <v>14706729</v>
      </c>
      <c r="R107" s="11">
        <f t="shared" si="35"/>
        <v>1448284</v>
      </c>
      <c r="S107" s="8">
        <f t="shared" si="35"/>
        <v>781746894.05999994</v>
      </c>
      <c r="U107" s="6">
        <f t="shared" si="26"/>
        <v>0.25916764961396577</v>
      </c>
      <c r="V107" s="6">
        <f t="shared" si="26"/>
        <v>0.28214222400582878</v>
      </c>
      <c r="W107" s="6">
        <f t="shared" si="26"/>
        <v>1.659768322605773E-2</v>
      </c>
      <c r="Y107" s="8">
        <f t="shared" si="34"/>
        <v>1912779136336.6545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Bottom 50%</v>
      </c>
      <c r="C108" s="2">
        <v>264334</v>
      </c>
      <c r="D108" s="2">
        <v>23726</v>
      </c>
      <c r="E108" s="2">
        <v>31195661.820000052</v>
      </c>
      <c r="G108" s="7">
        <f t="shared" si="27"/>
        <v>118.01607746260433</v>
      </c>
      <c r="H108" s="7">
        <f t="shared" si="28"/>
        <v>1416.1929295512518</v>
      </c>
      <c r="I108" s="7">
        <f t="shared" si="29"/>
        <v>1314.8302208547607</v>
      </c>
      <c r="J108" s="2">
        <f t="shared" si="30"/>
        <v>22027.833333333332</v>
      </c>
      <c r="K108" s="18">
        <f t="shared" si="31"/>
        <v>11.141111017449212</v>
      </c>
      <c r="M108" s="5">
        <f t="shared" si="32"/>
        <v>4.658195679886264E-3</v>
      </c>
      <c r="N108" s="5">
        <f t="shared" si="32"/>
        <v>4.6220951186109168E-3</v>
      </c>
      <c r="O108" s="6">
        <f t="shared" si="32"/>
        <v>6.6233165344158637E-4</v>
      </c>
      <c r="Q108" s="11">
        <f t="shared" si="35"/>
        <v>14971063</v>
      </c>
      <c r="R108" s="11">
        <f t="shared" si="35"/>
        <v>1472010</v>
      </c>
      <c r="S108" s="8">
        <f t="shared" si="35"/>
        <v>812942555.88</v>
      </c>
      <c r="U108" s="6">
        <f t="shared" si="26"/>
        <v>0.26382584529385206</v>
      </c>
      <c r="V108" s="6">
        <f t="shared" si="26"/>
        <v>0.28676431912443967</v>
      </c>
      <c r="W108" s="6">
        <f t="shared" si="26"/>
        <v>1.7260014879499318E-2</v>
      </c>
      <c r="Y108" s="8">
        <f t="shared" si="34"/>
        <v>1608003562181.6687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Bottom 50%</v>
      </c>
      <c r="C109" s="2">
        <v>306909</v>
      </c>
      <c r="D109" s="2">
        <v>27436</v>
      </c>
      <c r="E109" s="2">
        <v>36968851.549999952</v>
      </c>
      <c r="G109" s="7">
        <f t="shared" si="27"/>
        <v>120.45541691511148</v>
      </c>
      <c r="H109" s="7">
        <f t="shared" si="28"/>
        <v>1445.4650029813379</v>
      </c>
      <c r="I109" s="7">
        <f t="shared" si="29"/>
        <v>1347.4577762793392</v>
      </c>
      <c r="J109" s="2">
        <f t="shared" si="30"/>
        <v>25575.75</v>
      </c>
      <c r="K109" s="18">
        <f t="shared" si="31"/>
        <v>11.186360985566409</v>
      </c>
      <c r="M109" s="5">
        <f t="shared" si="32"/>
        <v>5.4084687475626034E-3</v>
      </c>
      <c r="N109" s="5">
        <f t="shared" si="32"/>
        <v>5.3448453879376681E-3</v>
      </c>
      <c r="O109" s="6">
        <f t="shared" si="32"/>
        <v>7.849053087647551E-4</v>
      </c>
      <c r="Q109" s="11">
        <f t="shared" si="35"/>
        <v>15277972</v>
      </c>
      <c r="R109" s="11">
        <f t="shared" si="35"/>
        <v>1499446</v>
      </c>
      <c r="S109" s="8">
        <f t="shared" si="35"/>
        <v>849911407.42999995</v>
      </c>
      <c r="U109" s="6">
        <f t="shared" si="26"/>
        <v>0.26923431404141462</v>
      </c>
      <c r="V109" s="6">
        <f t="shared" si="26"/>
        <v>0.29210916451237734</v>
      </c>
      <c r="W109" s="6">
        <f t="shared" si="26"/>
        <v>1.8044920188264073E-2</v>
      </c>
      <c r="Y109" s="8">
        <f t="shared" si="34"/>
        <v>1854225926287.6169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Bottom 50%</v>
      </c>
      <c r="C110" s="2">
        <v>303016</v>
      </c>
      <c r="D110" s="2">
        <v>27064</v>
      </c>
      <c r="E110" s="2">
        <v>37415331.940000057</v>
      </c>
      <c r="G110" s="7">
        <f t="shared" si="27"/>
        <v>123.47642348918887</v>
      </c>
      <c r="H110" s="7">
        <f t="shared" si="28"/>
        <v>1481.7170818702666</v>
      </c>
      <c r="I110" s="7">
        <f t="shared" si="29"/>
        <v>1382.4760545373949</v>
      </c>
      <c r="J110" s="2">
        <f t="shared" si="30"/>
        <v>25251.333333333332</v>
      </c>
      <c r="K110" s="18">
        <f t="shared" si="31"/>
        <v>11.196275495122672</v>
      </c>
      <c r="M110" s="5">
        <f t="shared" si="32"/>
        <v>5.339864800352645E-3</v>
      </c>
      <c r="N110" s="5">
        <f t="shared" si="32"/>
        <v>5.2723755496116437E-3</v>
      </c>
      <c r="O110" s="6">
        <f t="shared" si="32"/>
        <v>7.9438477089780162E-4</v>
      </c>
      <c r="Q110" s="11">
        <f t="shared" si="35"/>
        <v>15580988</v>
      </c>
      <c r="R110" s="11">
        <f t="shared" si="35"/>
        <v>1526510</v>
      </c>
      <c r="S110" s="8">
        <f t="shared" si="35"/>
        <v>887326739.37</v>
      </c>
      <c r="U110" s="6">
        <f t="shared" si="26"/>
        <v>0.27457417884176727</v>
      </c>
      <c r="V110" s="6">
        <f t="shared" si="26"/>
        <v>0.29738154006198897</v>
      </c>
      <c r="W110" s="6">
        <f t="shared" si="26"/>
        <v>1.8839304959161873E-2</v>
      </c>
      <c r="Y110" s="8">
        <f t="shared" si="34"/>
        <v>1815150245686.5964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Bottom 50%</v>
      </c>
      <c r="C111" s="2">
        <v>255264</v>
      </c>
      <c r="D111" s="2">
        <v>22758</v>
      </c>
      <c r="E111" s="2">
        <v>32202273.120000005</v>
      </c>
      <c r="G111" s="7">
        <f t="shared" si="27"/>
        <v>126.15281872884545</v>
      </c>
      <c r="H111" s="7">
        <f t="shared" si="28"/>
        <v>1513.8338247461454</v>
      </c>
      <c r="I111" s="7">
        <f t="shared" si="29"/>
        <v>1414.9869549169525</v>
      </c>
      <c r="J111" s="2">
        <f t="shared" si="30"/>
        <v>21272</v>
      </c>
      <c r="K111" s="18">
        <f t="shared" si="31"/>
        <v>11.216451357764303</v>
      </c>
      <c r="M111" s="5">
        <f t="shared" si="32"/>
        <v>4.4983606423331362E-3</v>
      </c>
      <c r="N111" s="5">
        <f t="shared" si="32"/>
        <v>4.4335176898485729E-3</v>
      </c>
      <c r="O111" s="6">
        <f t="shared" si="32"/>
        <v>6.8370355221869506E-4</v>
      </c>
      <c r="Q111" s="11">
        <f t="shared" si="35"/>
        <v>15836252</v>
      </c>
      <c r="R111" s="11">
        <f t="shared" si="35"/>
        <v>1549268</v>
      </c>
      <c r="S111" s="8">
        <f t="shared" si="35"/>
        <v>919529012.49000001</v>
      </c>
      <c r="U111" s="6">
        <f t="shared" si="26"/>
        <v>0.27907253948410043</v>
      </c>
      <c r="V111" s="6">
        <f t="shared" si="26"/>
        <v>0.30181505775183753</v>
      </c>
      <c r="W111" s="6">
        <f t="shared" si="26"/>
        <v>1.9523008511380568E-2</v>
      </c>
      <c r="Y111" s="8">
        <f t="shared" si="34"/>
        <v>1517539728567.0593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Bottom 50%</v>
      </c>
      <c r="C112" s="2">
        <v>295663</v>
      </c>
      <c r="D112" s="2">
        <v>26395</v>
      </c>
      <c r="E112" s="2">
        <v>38204914.769999981</v>
      </c>
      <c r="G112" s="7">
        <f t="shared" si="27"/>
        <v>129.21777418885685</v>
      </c>
      <c r="H112" s="7">
        <f t="shared" si="28"/>
        <v>1550.6132902662821</v>
      </c>
      <c r="I112" s="7">
        <f t="shared" si="29"/>
        <v>1447.4299969691222</v>
      </c>
      <c r="J112" s="2">
        <f t="shared" si="30"/>
        <v>24638.583333333332</v>
      </c>
      <c r="K112" s="18">
        <f t="shared" si="31"/>
        <v>11.201477552566773</v>
      </c>
      <c r="M112" s="5">
        <f t="shared" si="32"/>
        <v>5.2102873989052197E-3</v>
      </c>
      <c r="N112" s="5">
        <f t="shared" si="32"/>
        <v>5.1420467274608085E-3</v>
      </c>
      <c r="O112" s="6">
        <f t="shared" si="32"/>
        <v>8.1114882303878408E-4</v>
      </c>
      <c r="Q112" s="11">
        <f t="shared" si="35"/>
        <v>16131915</v>
      </c>
      <c r="R112" s="11">
        <f t="shared" si="35"/>
        <v>1575663</v>
      </c>
      <c r="S112" s="8">
        <f t="shared" si="35"/>
        <v>957733927.25999999</v>
      </c>
      <c r="U112" s="6">
        <f t="shared" si="26"/>
        <v>0.28428282688300566</v>
      </c>
      <c r="V112" s="6">
        <f t="shared" si="26"/>
        <v>0.30695710447929836</v>
      </c>
      <c r="W112" s="6">
        <f t="shared" si="26"/>
        <v>2.0334157334419352E-2</v>
      </c>
      <c r="Y112" s="8">
        <f t="shared" si="34"/>
        <v>1742436411613.9316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Bottom 50%</v>
      </c>
      <c r="C113" s="2">
        <v>289565</v>
      </c>
      <c r="D113" s="2">
        <v>25823</v>
      </c>
      <c r="E113" s="2">
        <v>38283503.169999957</v>
      </c>
      <c r="G113" s="7">
        <f t="shared" si="27"/>
        <v>132.21039548978626</v>
      </c>
      <c r="H113" s="7">
        <f t="shared" si="28"/>
        <v>1586.5247458774352</v>
      </c>
      <c r="I113" s="7">
        <f t="shared" si="29"/>
        <v>1482.5350722224357</v>
      </c>
      <c r="J113" s="2">
        <f t="shared" si="30"/>
        <v>24130.416666666668</v>
      </c>
      <c r="K113" s="18">
        <f t="shared" si="31"/>
        <v>11.213453123184758</v>
      </c>
      <c r="M113" s="5">
        <f t="shared" si="32"/>
        <v>5.1028260914080898E-3</v>
      </c>
      <c r="N113" s="5">
        <f t="shared" si="32"/>
        <v>5.0306146104648784E-3</v>
      </c>
      <c r="O113" s="6">
        <f t="shared" si="32"/>
        <v>8.1281737507059065E-4</v>
      </c>
      <c r="Q113" s="11">
        <f t="shared" si="35"/>
        <v>16421480</v>
      </c>
      <c r="R113" s="11">
        <f t="shared" si="35"/>
        <v>1601486</v>
      </c>
      <c r="S113" s="8">
        <f t="shared" si="35"/>
        <v>996017430.42999995</v>
      </c>
      <c r="U113" s="6">
        <f t="shared" si="26"/>
        <v>0.28938565297441377</v>
      </c>
      <c r="V113" s="6">
        <f t="shared" si="26"/>
        <v>0.31198771908976325</v>
      </c>
      <c r="W113" s="6">
        <f t="shared" si="26"/>
        <v>2.1146974709489945E-2</v>
      </c>
      <c r="Y113" s="8">
        <f t="shared" si="34"/>
        <v>1691955411123.5444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Bottom 50%</v>
      </c>
      <c r="C114" s="2">
        <v>409980</v>
      </c>
      <c r="D114" s="2">
        <v>36547</v>
      </c>
      <c r="E114" s="2">
        <v>55731547.600000024</v>
      </c>
      <c r="G114" s="7">
        <f t="shared" si="27"/>
        <v>135.9372349870726</v>
      </c>
      <c r="H114" s="7">
        <f t="shared" si="28"/>
        <v>1631.2468198448712</v>
      </c>
      <c r="I114" s="7">
        <f t="shared" si="29"/>
        <v>1524.9281090103161</v>
      </c>
      <c r="J114" s="2">
        <f t="shared" si="30"/>
        <v>34165</v>
      </c>
      <c r="K114" s="18">
        <f t="shared" si="31"/>
        <v>11.217883820833448</v>
      </c>
      <c r="M114" s="5">
        <f t="shared" si="32"/>
        <v>7.2248256555712482E-3</v>
      </c>
      <c r="N114" s="5">
        <f t="shared" si="32"/>
        <v>7.1197719927452241E-3</v>
      </c>
      <c r="O114" s="6">
        <f t="shared" si="32"/>
        <v>1.1832660670497816E-3</v>
      </c>
      <c r="Q114" s="11">
        <f t="shared" si="35"/>
        <v>16831460</v>
      </c>
      <c r="R114" s="11">
        <f t="shared" si="35"/>
        <v>1638033</v>
      </c>
      <c r="S114" s="8">
        <f t="shared" si="35"/>
        <v>1051748978.03</v>
      </c>
      <c r="U114" s="6">
        <f t="shared" si="26"/>
        <v>0.29661047862998496</v>
      </c>
      <c r="V114" s="6">
        <f t="shared" si="26"/>
        <v>0.31910749108250847</v>
      </c>
      <c r="W114" s="6">
        <f t="shared" si="26"/>
        <v>2.2330240776539726E-2</v>
      </c>
      <c r="Y114" s="8">
        <f t="shared" si="34"/>
        <v>2370031330649.1328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Bottom 50%</v>
      </c>
      <c r="C115" s="2">
        <v>402601</v>
      </c>
      <c r="D115" s="2">
        <v>35822</v>
      </c>
      <c r="E115" s="2">
        <v>56418713.620000124</v>
      </c>
      <c r="G115" s="7">
        <f t="shared" si="27"/>
        <v>140.13555261909465</v>
      </c>
      <c r="H115" s="7">
        <f t="shared" si="28"/>
        <v>1681.6266314291358</v>
      </c>
      <c r="I115" s="7">
        <f t="shared" si="29"/>
        <v>1574.9738601976474</v>
      </c>
      <c r="J115" s="2">
        <f t="shared" si="30"/>
        <v>33550.083333333336</v>
      </c>
      <c r="K115" s="18">
        <f t="shared" si="31"/>
        <v>11.238931382949026</v>
      </c>
      <c r="M115" s="5">
        <f t="shared" si="32"/>
        <v>7.094790072097761E-3</v>
      </c>
      <c r="N115" s="5">
        <f t="shared" si="32"/>
        <v>6.9785337325668157E-3</v>
      </c>
      <c r="O115" s="6">
        <f t="shared" si="32"/>
        <v>1.1978556535391358E-3</v>
      </c>
      <c r="Q115" s="11">
        <f t="shared" si="35"/>
        <v>17234061</v>
      </c>
      <c r="R115" s="11">
        <f t="shared" si="35"/>
        <v>1673855</v>
      </c>
      <c r="S115" s="8">
        <f t="shared" si="35"/>
        <v>1108167691.6500001</v>
      </c>
      <c r="U115" s="6">
        <f t="shared" si="26"/>
        <v>0.30370526870208275</v>
      </c>
      <c r="V115" s="6">
        <f t="shared" si="26"/>
        <v>0.32608602481507526</v>
      </c>
      <c r="W115" s="6">
        <f t="shared" si="26"/>
        <v>2.352809643007886E-2</v>
      </c>
      <c r="Y115" s="8">
        <f t="shared" si="34"/>
        <v>2299303911696.2246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Bottom 50%</v>
      </c>
      <c r="C116" s="2">
        <v>400171</v>
      </c>
      <c r="D116" s="2">
        <v>35557</v>
      </c>
      <c r="E116" s="2">
        <v>57777718.099999905</v>
      </c>
      <c r="G116" s="7">
        <f t="shared" si="27"/>
        <v>144.38257170059777</v>
      </c>
      <c r="H116" s="7">
        <f t="shared" si="28"/>
        <v>1732.5908604071733</v>
      </c>
      <c r="I116" s="7">
        <f t="shared" si="29"/>
        <v>1624.932308687457</v>
      </c>
      <c r="J116" s="2">
        <f t="shared" si="30"/>
        <v>33347.583333333336</v>
      </c>
      <c r="K116" s="18">
        <f t="shared" si="31"/>
        <v>11.254352166943217</v>
      </c>
      <c r="M116" s="5">
        <f t="shared" si="32"/>
        <v>7.0519676750465925E-3</v>
      </c>
      <c r="N116" s="5">
        <f t="shared" si="32"/>
        <v>6.9269087133291907E-3</v>
      </c>
      <c r="O116" s="6">
        <f t="shared" si="32"/>
        <v>1.2267093989562535E-3</v>
      </c>
      <c r="Q116" s="11">
        <f t="shared" si="35"/>
        <v>17634232</v>
      </c>
      <c r="R116" s="11">
        <f t="shared" si="35"/>
        <v>1709412</v>
      </c>
      <c r="S116" s="8">
        <f t="shared" si="35"/>
        <v>1165945409.75</v>
      </c>
      <c r="U116" s="6">
        <f t="shared" si="26"/>
        <v>0.31075723637712932</v>
      </c>
      <c r="V116" s="6">
        <f t="shared" si="26"/>
        <v>0.3330129335284045</v>
      </c>
      <c r="W116" s="6">
        <f t="shared" si="26"/>
        <v>2.4754805829035116E-2</v>
      </c>
      <c r="Y116" s="8">
        <f t="shared" si="34"/>
        <v>2257373332631.5713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Bottom 50%</v>
      </c>
      <c r="C117" s="2">
        <v>387530</v>
      </c>
      <c r="D117" s="2">
        <v>34405</v>
      </c>
      <c r="E117" s="2">
        <v>57627550.539999962</v>
      </c>
      <c r="G117" s="7">
        <f t="shared" si="27"/>
        <v>148.70474683250319</v>
      </c>
      <c r="H117" s="7">
        <f t="shared" si="28"/>
        <v>1784.4569619900383</v>
      </c>
      <c r="I117" s="7">
        <f t="shared" si="29"/>
        <v>1674.9760366225828</v>
      </c>
      <c r="J117" s="2">
        <f t="shared" si="30"/>
        <v>32294.166666666668</v>
      </c>
      <c r="K117" s="18">
        <f t="shared" si="31"/>
        <v>11.263769800901033</v>
      </c>
      <c r="M117" s="5">
        <f t="shared" si="32"/>
        <v>6.8292030984524266E-3</v>
      </c>
      <c r="N117" s="5">
        <f t="shared" si="32"/>
        <v>6.7024859881905331E-3</v>
      </c>
      <c r="O117" s="6">
        <f t="shared" si="32"/>
        <v>1.2235211117872895E-3</v>
      </c>
      <c r="Q117" s="11">
        <f t="shared" si="35"/>
        <v>18021762</v>
      </c>
      <c r="R117" s="11">
        <f t="shared" si="35"/>
        <v>1743817</v>
      </c>
      <c r="S117" s="8">
        <f t="shared" si="35"/>
        <v>1223572960.29</v>
      </c>
      <c r="U117" s="6">
        <f t="shared" si="26"/>
        <v>0.31758643947558179</v>
      </c>
      <c r="V117" s="6">
        <f t="shared" si="26"/>
        <v>0.33971541951659501</v>
      </c>
      <c r="W117" s="6">
        <f t="shared" si="26"/>
        <v>2.5978326940822406E-2</v>
      </c>
      <c r="Y117" s="8">
        <f t="shared" si="34"/>
        <v>2158590274589.5344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Bottom 50%</v>
      </c>
      <c r="C118" s="2">
        <v>385081</v>
      </c>
      <c r="D118" s="2">
        <v>34168</v>
      </c>
      <c r="E118" s="2">
        <v>58939190.360000134</v>
      </c>
      <c r="G118" s="7">
        <f t="shared" si="27"/>
        <v>153.05660461045892</v>
      </c>
      <c r="H118" s="7">
        <f t="shared" si="28"/>
        <v>1836.679255325507</v>
      </c>
      <c r="I118" s="7">
        <f t="shared" si="29"/>
        <v>1724.9821575743424</v>
      </c>
      <c r="J118" s="2">
        <f t="shared" si="30"/>
        <v>32090.083333333332</v>
      </c>
      <c r="K118" s="18">
        <f t="shared" si="31"/>
        <v>11.270223601030203</v>
      </c>
      <c r="M118" s="5">
        <f t="shared" si="32"/>
        <v>6.7860458760745203E-3</v>
      </c>
      <c r="N118" s="5">
        <f t="shared" si="32"/>
        <v>6.6563156879666952E-3</v>
      </c>
      <c r="O118" s="6">
        <f t="shared" si="32"/>
        <v>1.251369232968792E-3</v>
      </c>
      <c r="Q118" s="11">
        <f t="shared" si="35"/>
        <v>18406843</v>
      </c>
      <c r="R118" s="11">
        <f t="shared" si="35"/>
        <v>1777985</v>
      </c>
      <c r="S118" s="8">
        <f t="shared" si="35"/>
        <v>1282512150.6500001</v>
      </c>
      <c r="U118" s="6">
        <f t="shared" si="26"/>
        <v>0.3243724853516563</v>
      </c>
      <c r="V118" s="6">
        <f t="shared" si="26"/>
        <v>0.34637173520456171</v>
      </c>
      <c r="W118" s="6">
        <f t="shared" si="26"/>
        <v>2.7229696173791198E-2</v>
      </c>
      <c r="Y118" s="8">
        <f t="shared" si="34"/>
        <v>2117634707549.3042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Bottom 50%</v>
      </c>
      <c r="C119" s="2">
        <v>377791</v>
      </c>
      <c r="D119" s="2">
        <v>33557</v>
      </c>
      <c r="E119" s="2">
        <v>59558616.339999914</v>
      </c>
      <c r="G119" s="7">
        <f t="shared" si="27"/>
        <v>157.6496431624891</v>
      </c>
      <c r="H119" s="7">
        <f t="shared" si="28"/>
        <v>1891.7957179498692</v>
      </c>
      <c r="I119" s="7">
        <f t="shared" si="29"/>
        <v>1774.84925172095</v>
      </c>
      <c r="J119" s="2">
        <f t="shared" si="30"/>
        <v>31482.583333333332</v>
      </c>
      <c r="K119" s="18">
        <f t="shared" si="31"/>
        <v>11.258187561462586</v>
      </c>
      <c r="M119" s="5">
        <f t="shared" si="32"/>
        <v>6.6575786849210148E-3</v>
      </c>
      <c r="N119" s="5">
        <f t="shared" si="32"/>
        <v>6.5372859266301332E-3</v>
      </c>
      <c r="O119" s="6">
        <f t="shared" si="32"/>
        <v>1.2645205947153443E-3</v>
      </c>
      <c r="Q119" s="11">
        <f t="shared" si="35"/>
        <v>18784634</v>
      </c>
      <c r="R119" s="11">
        <f t="shared" si="35"/>
        <v>1811542</v>
      </c>
      <c r="S119" s="8">
        <f t="shared" si="35"/>
        <v>1342070766.99</v>
      </c>
      <c r="U119" s="6">
        <f t="shared" si="26"/>
        <v>0.33103006403657731</v>
      </c>
      <c r="V119" s="6">
        <f t="shared" si="26"/>
        <v>0.35290902113119182</v>
      </c>
      <c r="W119" s="6">
        <f t="shared" si="26"/>
        <v>2.8494216768506542E-2</v>
      </c>
      <c r="Y119" s="8">
        <f t="shared" si="34"/>
        <v>2049449495375.9895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Bottom 50%</v>
      </c>
      <c r="C120" s="2">
        <v>372117</v>
      </c>
      <c r="D120" s="2">
        <v>32904</v>
      </c>
      <c r="E120" s="2">
        <v>60048183.359999895</v>
      </c>
      <c r="G120" s="7">
        <f t="shared" si="27"/>
        <v>161.36909455896907</v>
      </c>
      <c r="H120" s="7">
        <f t="shared" si="28"/>
        <v>1936.4291347076287</v>
      </c>
      <c r="I120" s="7">
        <f t="shared" si="29"/>
        <v>1824.9508679795738</v>
      </c>
      <c r="J120" s="2">
        <f t="shared" si="30"/>
        <v>31009.75</v>
      </c>
      <c r="K120" s="18">
        <f t="shared" si="31"/>
        <v>11.309172137126184</v>
      </c>
      <c r="M120" s="5">
        <f t="shared" si="32"/>
        <v>6.5575892689258165E-3</v>
      </c>
      <c r="N120" s="5">
        <f t="shared" si="32"/>
        <v>6.4100740867728909E-3</v>
      </c>
      <c r="O120" s="6">
        <f t="shared" si="32"/>
        <v>1.2749148519584836E-3</v>
      </c>
      <c r="Q120" s="11">
        <f t="shared" si="35"/>
        <v>19156751</v>
      </c>
      <c r="R120" s="11">
        <f t="shared" si="35"/>
        <v>1844446</v>
      </c>
      <c r="S120" s="8">
        <f t="shared" si="35"/>
        <v>1402118950.3499999</v>
      </c>
      <c r="U120" s="6">
        <f t="shared" si="26"/>
        <v>0.33758765330550311</v>
      </c>
      <c r="V120" s="6">
        <f t="shared" si="26"/>
        <v>0.35931909521796473</v>
      </c>
      <c r="W120" s="6">
        <f t="shared" si="26"/>
        <v>2.9769131620465024E-2</v>
      </c>
      <c r="Y120" s="8">
        <f t="shared" si="34"/>
        <v>1996396549459.8098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Bottom 50%</v>
      </c>
      <c r="C121" s="2">
        <v>365204</v>
      </c>
      <c r="D121" s="2">
        <v>32323</v>
      </c>
      <c r="E121" s="2">
        <v>60604979.950000048</v>
      </c>
      <c r="G121" s="7">
        <f t="shared" si="27"/>
        <v>165.94829177665099</v>
      </c>
      <c r="H121" s="7">
        <f t="shared" si="28"/>
        <v>1991.3795013198119</v>
      </c>
      <c r="I121" s="7">
        <f t="shared" si="29"/>
        <v>1874.9800436221899</v>
      </c>
      <c r="J121" s="2">
        <f t="shared" si="30"/>
        <v>30433.666666666668</v>
      </c>
      <c r="K121" s="18">
        <f t="shared" si="31"/>
        <v>11.298579958543453</v>
      </c>
      <c r="M121" s="5">
        <f t="shared" si="32"/>
        <v>6.4357657171502077E-3</v>
      </c>
      <c r="N121" s="5">
        <f t="shared" si="32"/>
        <v>6.2968886672368149E-3</v>
      </c>
      <c r="O121" s="6">
        <f t="shared" si="32"/>
        <v>1.2867364958849159E-3</v>
      </c>
      <c r="Q121" s="11">
        <f t="shared" si="35"/>
        <v>19521955</v>
      </c>
      <c r="R121" s="11">
        <f t="shared" si="35"/>
        <v>1876769</v>
      </c>
      <c r="S121" s="8">
        <f t="shared" si="35"/>
        <v>1462723930.3</v>
      </c>
      <c r="U121" s="6">
        <f t="shared" si="26"/>
        <v>0.34402341902265332</v>
      </c>
      <c r="V121" s="6">
        <f t="shared" si="26"/>
        <v>0.36561598388520156</v>
      </c>
      <c r="W121" s="6">
        <f t="shared" si="26"/>
        <v>3.105586811634994E-2</v>
      </c>
      <c r="Y121" s="8">
        <f t="shared" si="34"/>
        <v>1932563705549.1875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Bottom 50%</v>
      </c>
      <c r="C122" s="2">
        <v>361396</v>
      </c>
      <c r="D122" s="2">
        <v>31907</v>
      </c>
      <c r="E122" s="2">
        <v>61415873.640000105</v>
      </c>
      <c r="G122" s="7">
        <f t="shared" si="27"/>
        <v>169.94065689714358</v>
      </c>
      <c r="H122" s="7">
        <f t="shared" si="28"/>
        <v>2039.287882765723</v>
      </c>
      <c r="I122" s="7">
        <f t="shared" si="29"/>
        <v>1924.8401178424831</v>
      </c>
      <c r="J122" s="2">
        <f t="shared" si="30"/>
        <v>30116.333333333332</v>
      </c>
      <c r="K122" s="18">
        <f t="shared" si="31"/>
        <v>11.326542764910521</v>
      </c>
      <c r="M122" s="5">
        <f t="shared" si="32"/>
        <v>6.3686596727177596E-3</v>
      </c>
      <c r="N122" s="5">
        <f t="shared" si="32"/>
        <v>6.2158471276034105E-3</v>
      </c>
      <c r="O122" s="6">
        <f t="shared" si="32"/>
        <v>1.3039530102054665E-3</v>
      </c>
      <c r="Q122" s="11">
        <f t="shared" ref="Q122:S137" si="36">+Q121+C122</f>
        <v>19883351</v>
      </c>
      <c r="R122" s="11">
        <f t="shared" si="36"/>
        <v>1908676</v>
      </c>
      <c r="S122" s="8">
        <f t="shared" si="36"/>
        <v>1524139803.9400001</v>
      </c>
      <c r="U122" s="6">
        <f t="shared" si="26"/>
        <v>0.35039207869537109</v>
      </c>
      <c r="V122" s="6">
        <f t="shared" si="26"/>
        <v>0.37183183101280493</v>
      </c>
      <c r="W122" s="6">
        <f t="shared" si="26"/>
        <v>3.2359821126555409E-2</v>
      </c>
      <c r="Y122" s="8">
        <f t="shared" si="34"/>
        <v>1889486895393.5723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Bottom 50%</v>
      </c>
      <c r="C123" s="2">
        <v>353051</v>
      </c>
      <c r="D123" s="2">
        <v>31151</v>
      </c>
      <c r="E123" s="2">
        <v>61522875.679999828</v>
      </c>
      <c r="G123" s="7">
        <f t="shared" si="27"/>
        <v>174.26059033963884</v>
      </c>
      <c r="H123" s="7">
        <f t="shared" si="28"/>
        <v>2091.1270840756661</v>
      </c>
      <c r="I123" s="7">
        <f t="shared" si="29"/>
        <v>1974.9887862347864</v>
      </c>
      <c r="J123" s="2">
        <f t="shared" si="30"/>
        <v>29420.916666666668</v>
      </c>
      <c r="K123" s="18">
        <f t="shared" si="31"/>
        <v>11.333536644088472</v>
      </c>
      <c r="M123" s="5">
        <f t="shared" si="32"/>
        <v>6.2216008647375115E-3</v>
      </c>
      <c r="N123" s="5">
        <f t="shared" si="32"/>
        <v>6.0685697142311675E-3</v>
      </c>
      <c r="O123" s="6">
        <f t="shared" si="32"/>
        <v>1.3062248273088691E-3</v>
      </c>
      <c r="Q123" s="11">
        <f t="shared" si="36"/>
        <v>20236402</v>
      </c>
      <c r="R123" s="11">
        <f t="shared" si="36"/>
        <v>1939827</v>
      </c>
      <c r="S123" s="8">
        <f t="shared" si="36"/>
        <v>1585662679.6199999</v>
      </c>
      <c r="U123" s="6">
        <f t="shared" si="26"/>
        <v>0.35661367956010859</v>
      </c>
      <c r="V123" s="6">
        <f t="shared" si="26"/>
        <v>0.37790040072703612</v>
      </c>
      <c r="W123" s="6">
        <f t="shared" si="26"/>
        <v>3.3666045953864278E-2</v>
      </c>
      <c r="Y123" s="8">
        <f t="shared" si="34"/>
        <v>1821774763392.7554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Bottom 50%</v>
      </c>
      <c r="C124" s="2">
        <v>347591</v>
      </c>
      <c r="D124" s="2">
        <v>30672</v>
      </c>
      <c r="E124" s="2">
        <v>62106575.200000048</v>
      </c>
      <c r="G124" s="7">
        <f t="shared" si="27"/>
        <v>178.67716713033434</v>
      </c>
      <c r="H124" s="7">
        <f t="shared" si="28"/>
        <v>2144.1260055640123</v>
      </c>
      <c r="I124" s="7">
        <f t="shared" si="29"/>
        <v>2024.8622587376124</v>
      </c>
      <c r="J124" s="2">
        <f t="shared" si="30"/>
        <v>28965.916666666668</v>
      </c>
      <c r="K124" s="18">
        <f t="shared" si="31"/>
        <v>11.332518257694314</v>
      </c>
      <c r="M124" s="5">
        <f t="shared" si="32"/>
        <v>6.125382639264515E-3</v>
      </c>
      <c r="N124" s="5">
        <f t="shared" si="32"/>
        <v>5.9752550568167428E-3</v>
      </c>
      <c r="O124" s="6">
        <f t="shared" si="32"/>
        <v>1.318617661621073E-3</v>
      </c>
      <c r="Q124" s="11">
        <f t="shared" si="36"/>
        <v>20583993</v>
      </c>
      <c r="R124" s="11">
        <f t="shared" si="36"/>
        <v>1970499</v>
      </c>
      <c r="S124" s="8">
        <f t="shared" si="36"/>
        <v>1647769254.8199999</v>
      </c>
      <c r="U124" s="6">
        <f t="shared" si="26"/>
        <v>0.36273906219937313</v>
      </c>
      <c r="V124" s="6">
        <f t="shared" si="26"/>
        <v>0.38387565578385285</v>
      </c>
      <c r="W124" s="6">
        <f t="shared" si="26"/>
        <v>3.4984663615485349E-2</v>
      </c>
      <c r="Y124" s="8">
        <f t="shared" si="34"/>
        <v>1769521668568.208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Bottom 50%</v>
      </c>
      <c r="C125" s="2">
        <v>344092</v>
      </c>
      <c r="D125" s="2">
        <v>30320</v>
      </c>
      <c r="E125" s="2">
        <v>62913883.390000105</v>
      </c>
      <c r="G125" s="7">
        <f t="shared" si="27"/>
        <v>182.84029675203175</v>
      </c>
      <c r="H125" s="7">
        <f t="shared" si="28"/>
        <v>2194.0835610243812</v>
      </c>
      <c r="I125" s="7">
        <f t="shared" si="29"/>
        <v>2074.99615402375</v>
      </c>
      <c r="J125" s="2">
        <f t="shared" si="30"/>
        <v>28674.333333333332</v>
      </c>
      <c r="K125" s="18">
        <f t="shared" si="31"/>
        <v>11.34868073878628</v>
      </c>
      <c r="M125" s="5">
        <f t="shared" si="32"/>
        <v>6.0637219119879559E-3</v>
      </c>
      <c r="N125" s="5">
        <f t="shared" si="32"/>
        <v>5.906681446357709E-3</v>
      </c>
      <c r="O125" s="6">
        <f t="shared" si="32"/>
        <v>1.3357580502880917E-3</v>
      </c>
      <c r="Q125" s="11">
        <f t="shared" si="36"/>
        <v>20928085</v>
      </c>
      <c r="R125" s="11">
        <f t="shared" si="36"/>
        <v>2000819</v>
      </c>
      <c r="S125" s="8">
        <f t="shared" si="36"/>
        <v>1710683138.21</v>
      </c>
      <c r="U125" s="6">
        <f t="shared" si="26"/>
        <v>0.36880278411136108</v>
      </c>
      <c r="V125" s="6">
        <f t="shared" si="26"/>
        <v>0.38978233723021055</v>
      </c>
      <c r="W125" s="6">
        <f t="shared" si="26"/>
        <v>3.6320421665773442E-2</v>
      </c>
      <c r="Y125" s="8">
        <f t="shared" si="34"/>
        <v>1729387648131.7705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Bottom 50%</v>
      </c>
      <c r="C126" s="2">
        <v>335897</v>
      </c>
      <c r="D126" s="2">
        <v>29614</v>
      </c>
      <c r="E126" s="2">
        <v>62928327.039999962</v>
      </c>
      <c r="G126" s="7">
        <f t="shared" si="27"/>
        <v>187.34411751221344</v>
      </c>
      <c r="H126" s="7">
        <f t="shared" si="28"/>
        <v>2248.1294101465614</v>
      </c>
      <c r="I126" s="7">
        <f t="shared" si="29"/>
        <v>2124.9519497534939</v>
      </c>
      <c r="J126" s="2">
        <f t="shared" si="30"/>
        <v>27991.416666666668</v>
      </c>
      <c r="K126" s="18">
        <f t="shared" si="31"/>
        <v>11.342506922401567</v>
      </c>
      <c r="M126" s="5">
        <f t="shared" si="32"/>
        <v>5.9193064618503722E-3</v>
      </c>
      <c r="N126" s="5">
        <f t="shared" si="32"/>
        <v>5.7691446026529418E-3</v>
      </c>
      <c r="O126" s="6">
        <f t="shared" si="32"/>
        <v>1.3360647110873187E-3</v>
      </c>
      <c r="Q126" s="11">
        <f t="shared" si="36"/>
        <v>21263982</v>
      </c>
      <c r="R126" s="11">
        <f t="shared" si="36"/>
        <v>2030433</v>
      </c>
      <c r="S126" s="8">
        <f t="shared" si="36"/>
        <v>1773611465.25</v>
      </c>
      <c r="U126" s="6">
        <f t="shared" si="26"/>
        <v>0.37472209057321143</v>
      </c>
      <c r="V126" s="6">
        <f t="shared" si="26"/>
        <v>0.39555148183286354</v>
      </c>
      <c r="W126" s="6">
        <f t="shared" si="26"/>
        <v>3.7656486376860761E-2</v>
      </c>
      <c r="Y126" s="8">
        <f t="shared" si="34"/>
        <v>1664784552777.0498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Bottom 50%</v>
      </c>
      <c r="C127" s="2">
        <v>333841</v>
      </c>
      <c r="D127" s="2">
        <v>29400</v>
      </c>
      <c r="E127" s="2">
        <v>63946771.109999895</v>
      </c>
      <c r="G127" s="7">
        <f t="shared" si="27"/>
        <v>191.54858483529554</v>
      </c>
      <c r="H127" s="7">
        <f t="shared" si="28"/>
        <v>2298.5830180235466</v>
      </c>
      <c r="I127" s="7">
        <f t="shared" si="29"/>
        <v>2175.0602418367312</v>
      </c>
      <c r="J127" s="2">
        <f t="shared" si="30"/>
        <v>27820.083333333332</v>
      </c>
      <c r="K127" s="18">
        <f t="shared" si="31"/>
        <v>11.355136054421768</v>
      </c>
      <c r="M127" s="5">
        <f t="shared" si="32"/>
        <v>5.8830748370202477E-3</v>
      </c>
      <c r="N127" s="5">
        <f t="shared" si="32"/>
        <v>5.7274549644761421E-3</v>
      </c>
      <c r="O127" s="6">
        <f t="shared" si="32"/>
        <v>1.3576878376846319E-3</v>
      </c>
      <c r="Q127" s="11">
        <f t="shared" si="36"/>
        <v>21597823</v>
      </c>
      <c r="R127" s="11">
        <f t="shared" si="36"/>
        <v>2059833</v>
      </c>
      <c r="S127" s="8">
        <f t="shared" si="36"/>
        <v>1837558236.3599999</v>
      </c>
      <c r="U127" s="6">
        <f t="shared" si="26"/>
        <v>0.38060516541023171</v>
      </c>
      <c r="V127" s="6">
        <f t="shared" si="26"/>
        <v>0.40127893679733967</v>
      </c>
      <c r="W127" s="6">
        <f t="shared" si="26"/>
        <v>3.9014174214545394E-2</v>
      </c>
      <c r="Y127" s="8">
        <f t="shared" si="34"/>
        <v>1633015882956.3184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Bottom 50%</v>
      </c>
      <c r="C128" s="2">
        <v>328773</v>
      </c>
      <c r="D128" s="2">
        <v>28893</v>
      </c>
      <c r="E128" s="2">
        <v>64284065.470000029</v>
      </c>
      <c r="G128" s="7">
        <f t="shared" si="27"/>
        <v>195.52720408914365</v>
      </c>
      <c r="H128" s="7">
        <f t="shared" si="28"/>
        <v>2346.3264490697238</v>
      </c>
      <c r="I128" s="7">
        <f t="shared" si="29"/>
        <v>2224.9010303533737</v>
      </c>
      <c r="J128" s="2">
        <f t="shared" si="30"/>
        <v>27397.75</v>
      </c>
      <c r="K128" s="18">
        <f t="shared" si="31"/>
        <v>11.378984529124702</v>
      </c>
      <c r="M128" s="5">
        <f t="shared" si="32"/>
        <v>5.7937645867094153E-3</v>
      </c>
      <c r="N128" s="5">
        <f t="shared" si="32"/>
        <v>5.6286855880479311E-3</v>
      </c>
      <c r="O128" s="6">
        <f t="shared" si="32"/>
        <v>1.3648491132634108E-3</v>
      </c>
      <c r="Q128" s="11">
        <f t="shared" si="36"/>
        <v>21926596</v>
      </c>
      <c r="R128" s="11">
        <f t="shared" si="36"/>
        <v>2088726</v>
      </c>
      <c r="S128" s="8">
        <f t="shared" si="36"/>
        <v>1901842301.8299999</v>
      </c>
      <c r="U128" s="6">
        <f t="shared" si="26"/>
        <v>0.38639892999694109</v>
      </c>
      <c r="V128" s="6">
        <f t="shared" si="26"/>
        <v>0.40690762238538758</v>
      </c>
      <c r="W128" s="6">
        <f t="shared" si="26"/>
        <v>4.0379023327808801E-2</v>
      </c>
      <c r="Y128" s="8">
        <f t="shared" si="34"/>
        <v>1588244173092.5833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Bottom 50%</v>
      </c>
      <c r="C129" s="2">
        <v>318171</v>
      </c>
      <c r="D129" s="2">
        <v>27903</v>
      </c>
      <c r="E129" s="2">
        <v>63474973.350000143</v>
      </c>
      <c r="G129" s="7">
        <f t="shared" si="27"/>
        <v>199.49955637063132</v>
      </c>
      <c r="H129" s="7">
        <f t="shared" si="28"/>
        <v>2393.9946764475758</v>
      </c>
      <c r="I129" s="7">
        <f t="shared" si="29"/>
        <v>2274.8440436512255</v>
      </c>
      <c r="J129" s="2">
        <f t="shared" si="30"/>
        <v>26514.25</v>
      </c>
      <c r="K129" s="18">
        <f t="shared" si="31"/>
        <v>11.402752392215891</v>
      </c>
      <c r="M129" s="5">
        <f t="shared" si="32"/>
        <v>5.6069320543898722E-3</v>
      </c>
      <c r="N129" s="5">
        <f t="shared" si="32"/>
        <v>5.4358223086318977E-3</v>
      </c>
      <c r="O129" s="6">
        <f t="shared" si="32"/>
        <v>1.347670849031731E-3</v>
      </c>
      <c r="Q129" s="11">
        <f t="shared" si="36"/>
        <v>22244767</v>
      </c>
      <c r="R129" s="11">
        <f t="shared" si="36"/>
        <v>2116629</v>
      </c>
      <c r="S129" s="8">
        <f t="shared" si="36"/>
        <v>1965317275.1800001</v>
      </c>
      <c r="U129" s="6">
        <f t="shared" si="26"/>
        <v>0.39200586205133098</v>
      </c>
      <c r="V129" s="6">
        <f t="shared" si="26"/>
        <v>0.41234344469401951</v>
      </c>
      <c r="W129" s="6">
        <f t="shared" si="26"/>
        <v>4.172669417684053E-2</v>
      </c>
      <c r="Y129" s="8">
        <f t="shared" si="34"/>
        <v>1517842076943.8079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Bottom 50%</v>
      </c>
      <c r="C130" s="2">
        <v>317717</v>
      </c>
      <c r="D130" s="2">
        <v>27922</v>
      </c>
      <c r="E130" s="2">
        <v>64911649.869999886</v>
      </c>
      <c r="G130" s="7">
        <f t="shared" si="27"/>
        <v>204.30650506582867</v>
      </c>
      <c r="H130" s="7">
        <f t="shared" si="28"/>
        <v>2451.6780607899441</v>
      </c>
      <c r="I130" s="7">
        <f t="shared" si="29"/>
        <v>2324.749296970127</v>
      </c>
      <c r="J130" s="2">
        <f t="shared" si="30"/>
        <v>26476.416666666668</v>
      </c>
      <c r="K130" s="18">
        <f t="shared" si="31"/>
        <v>11.378733615070553</v>
      </c>
      <c r="M130" s="5">
        <f t="shared" si="32"/>
        <v>5.5989314913194067E-3</v>
      </c>
      <c r="N130" s="5">
        <f t="shared" si="32"/>
        <v>5.4395237251055389E-3</v>
      </c>
      <c r="O130" s="6">
        <f t="shared" si="32"/>
        <v>1.3781736907551299E-3</v>
      </c>
      <c r="Q130" s="11">
        <f t="shared" si="36"/>
        <v>22562484</v>
      </c>
      <c r="R130" s="11">
        <f t="shared" si="36"/>
        <v>2144551</v>
      </c>
      <c r="S130" s="8">
        <f t="shared" si="36"/>
        <v>2030228925.05</v>
      </c>
      <c r="U130" s="6">
        <f t="shared" si="26"/>
        <v>0.39760479354265038</v>
      </c>
      <c r="V130" s="6">
        <f t="shared" si="26"/>
        <v>0.41778296841912504</v>
      </c>
      <c r="W130" s="6">
        <f t="shared" si="26"/>
        <v>4.310486786759566E-2</v>
      </c>
      <c r="Y130" s="8">
        <f t="shared" si="34"/>
        <v>1492653632128.5652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Bottom 50%</v>
      </c>
      <c r="C131" s="2">
        <v>314172</v>
      </c>
      <c r="D131" s="2">
        <v>27601</v>
      </c>
      <c r="E131" s="2">
        <v>65552299.460000038</v>
      </c>
      <c r="G131" s="7">
        <f t="shared" si="27"/>
        <v>208.6509920043799</v>
      </c>
      <c r="H131" s="7">
        <f t="shared" si="28"/>
        <v>2503.8119040525589</v>
      </c>
      <c r="I131" s="7">
        <f t="shared" si="29"/>
        <v>2374.9972631426413</v>
      </c>
      <c r="J131" s="2">
        <f t="shared" si="30"/>
        <v>26181</v>
      </c>
      <c r="K131" s="18">
        <f t="shared" si="31"/>
        <v>11.38263106409188</v>
      </c>
      <c r="M131" s="5">
        <f t="shared" si="32"/>
        <v>5.5364601343044304E-3</v>
      </c>
      <c r="N131" s="5">
        <f t="shared" si="32"/>
        <v>5.3769892678403406E-3</v>
      </c>
      <c r="O131" s="6">
        <f t="shared" si="32"/>
        <v>1.3917756622301967E-3</v>
      </c>
      <c r="Q131" s="11">
        <f t="shared" si="36"/>
        <v>22876656</v>
      </c>
      <c r="R131" s="11">
        <f t="shared" si="36"/>
        <v>2172152</v>
      </c>
      <c r="S131" s="8">
        <f t="shared" si="36"/>
        <v>2095781224.51</v>
      </c>
      <c r="U131" s="6">
        <f t="shared" si="26"/>
        <v>0.4031412536769548</v>
      </c>
      <c r="V131" s="6">
        <f t="shared" si="26"/>
        <v>0.42315995768696535</v>
      </c>
      <c r="W131" s="6">
        <f t="shared" si="26"/>
        <v>4.4496643529825859E-2</v>
      </c>
      <c r="Y131" s="8">
        <f t="shared" si="34"/>
        <v>1455573374988.3711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Bottom 50%</v>
      </c>
      <c r="C132" s="2">
        <v>307896</v>
      </c>
      <c r="D132" s="2">
        <v>27011</v>
      </c>
      <c r="E132" s="2">
        <v>65504885.729999781</v>
      </c>
      <c r="G132" s="7">
        <f t="shared" si="27"/>
        <v>212.75003809727889</v>
      </c>
      <c r="H132" s="7">
        <f t="shared" si="28"/>
        <v>2553.0004571673467</v>
      </c>
      <c r="I132" s="7">
        <f t="shared" si="29"/>
        <v>2425.1188674984182</v>
      </c>
      <c r="J132" s="2">
        <f t="shared" si="30"/>
        <v>25658</v>
      </c>
      <c r="K132" s="18">
        <f t="shared" si="31"/>
        <v>11.39891155455185</v>
      </c>
      <c r="M132" s="5">
        <f t="shared" si="32"/>
        <v>5.4258620421673374E-3</v>
      </c>
      <c r="N132" s="5">
        <f t="shared" si="32"/>
        <v>5.2620505457641187E-3</v>
      </c>
      <c r="O132" s="6">
        <f t="shared" si="32"/>
        <v>1.3907689961633538E-3</v>
      </c>
      <c r="Q132" s="11">
        <f t="shared" si="36"/>
        <v>23184552</v>
      </c>
      <c r="R132" s="11">
        <f t="shared" si="36"/>
        <v>2199163</v>
      </c>
      <c r="S132" s="8">
        <f t="shared" si="36"/>
        <v>2161286110.2399998</v>
      </c>
      <c r="U132" s="6">
        <f t="shared" si="26"/>
        <v>0.40856711571912213</v>
      </c>
      <c r="V132" s="6">
        <f t="shared" si="26"/>
        <v>0.42842200823272947</v>
      </c>
      <c r="W132" s="6">
        <f t="shared" si="26"/>
        <v>4.5887412525989213E-2</v>
      </c>
      <c r="Y132" s="8">
        <f t="shared" si="34"/>
        <v>1407737540189.3186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Bottom 50%</v>
      </c>
      <c r="C133" s="2">
        <v>302905</v>
      </c>
      <c r="D133" s="2">
        <v>26538</v>
      </c>
      <c r="E133" s="2">
        <v>65682731.160000324</v>
      </c>
      <c r="G133" s="7">
        <f t="shared" si="27"/>
        <v>216.84267727505431</v>
      </c>
      <c r="H133" s="7">
        <f t="shared" si="28"/>
        <v>2602.112127300652</v>
      </c>
      <c r="I133" s="7">
        <f t="shared" si="29"/>
        <v>2475.0445082523297</v>
      </c>
      <c r="J133" s="2">
        <f t="shared" si="30"/>
        <v>25242.083333333332</v>
      </c>
      <c r="K133" s="18">
        <f t="shared" si="31"/>
        <v>11.414010098726354</v>
      </c>
      <c r="M133" s="5">
        <f t="shared" si="32"/>
        <v>5.3379087155490728E-3</v>
      </c>
      <c r="N133" s="5">
        <f t="shared" si="32"/>
        <v>5.1699047567097915E-3</v>
      </c>
      <c r="O133" s="6">
        <f t="shared" si="32"/>
        <v>1.3945449268805464E-3</v>
      </c>
      <c r="Q133" s="11">
        <f t="shared" si="36"/>
        <v>23487457</v>
      </c>
      <c r="R133" s="11">
        <f t="shared" si="36"/>
        <v>2225701</v>
      </c>
      <c r="S133" s="8">
        <f t="shared" si="36"/>
        <v>2226968841.4000001</v>
      </c>
      <c r="U133" s="6">
        <f t="shared" si="26"/>
        <v>0.41390502443467125</v>
      </c>
      <c r="V133" s="6">
        <f t="shared" si="26"/>
        <v>0.43359191298943928</v>
      </c>
      <c r="W133" s="6">
        <f t="shared" si="26"/>
        <v>4.7281957452869762E-2</v>
      </c>
      <c r="Y133" s="8">
        <f t="shared" si="34"/>
        <v>1366614038072.8447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Bottom 50%</v>
      </c>
      <c r="C134" s="2">
        <v>598025</v>
      </c>
      <c r="D134" s="2">
        <v>52341</v>
      </c>
      <c r="E134" s="2">
        <v>133453388.61999989</v>
      </c>
      <c r="G134" s="7">
        <f t="shared" si="27"/>
        <v>223.1568724049996</v>
      </c>
      <c r="H134" s="7">
        <f t="shared" si="28"/>
        <v>2677.8824688599952</v>
      </c>
      <c r="I134" s="7">
        <f t="shared" si="29"/>
        <v>2549.6912290556138</v>
      </c>
      <c r="J134" s="2">
        <f t="shared" si="30"/>
        <v>49835.416666666664</v>
      </c>
      <c r="K134" s="18">
        <f t="shared" si="31"/>
        <v>11.425555491870618</v>
      </c>
      <c r="M134" s="5">
        <f t="shared" si="32"/>
        <v>1.0538627159063847E-2</v>
      </c>
      <c r="N134" s="5">
        <f t="shared" si="32"/>
        <v>1.019662313930768E-2</v>
      </c>
      <c r="O134" s="6">
        <f t="shared" si="32"/>
        <v>2.8334197252195682E-3</v>
      </c>
      <c r="Q134" s="11">
        <f t="shared" si="36"/>
        <v>24085482</v>
      </c>
      <c r="R134" s="11">
        <f t="shared" si="36"/>
        <v>2278042</v>
      </c>
      <c r="S134" s="8">
        <f t="shared" si="36"/>
        <v>2360422230.02</v>
      </c>
      <c r="U134" s="6">
        <f t="shared" si="26"/>
        <v>0.42444365159373509</v>
      </c>
      <c r="V134" s="6">
        <f t="shared" si="26"/>
        <v>0.44378853612874697</v>
      </c>
      <c r="W134" s="6">
        <f t="shared" si="26"/>
        <v>5.0115377178089331E-2</v>
      </c>
      <c r="Y134" s="8">
        <f t="shared" si="34"/>
        <v>2642822294746.3013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Bottom 50%</v>
      </c>
      <c r="C135" s="2">
        <v>580687</v>
      </c>
      <c r="D135" s="2">
        <v>50810</v>
      </c>
      <c r="E135" s="2">
        <v>134628261.23000002</v>
      </c>
      <c r="G135" s="7">
        <f t="shared" si="27"/>
        <v>231.84307764768286</v>
      </c>
      <c r="H135" s="7">
        <f t="shared" si="28"/>
        <v>2782.1169317721942</v>
      </c>
      <c r="I135" s="7">
        <f t="shared" si="29"/>
        <v>2649.6410397559539</v>
      </c>
      <c r="J135" s="2">
        <f t="shared" si="30"/>
        <v>48390.583333333336</v>
      </c>
      <c r="K135" s="18">
        <f t="shared" si="31"/>
        <v>11.428596732926589</v>
      </c>
      <c r="M135" s="5">
        <f t="shared" si="32"/>
        <v>1.0233090237223038E-2</v>
      </c>
      <c r="N135" s="5">
        <f t="shared" si="32"/>
        <v>9.8983668960895502E-3</v>
      </c>
      <c r="O135" s="6">
        <f t="shared" si="32"/>
        <v>2.8583640691752948E-3</v>
      </c>
      <c r="Q135" s="11">
        <f t="shared" si="36"/>
        <v>24666169</v>
      </c>
      <c r="R135" s="11">
        <f t="shared" si="36"/>
        <v>2328852</v>
      </c>
      <c r="S135" s="8">
        <f t="shared" si="36"/>
        <v>2495050491.25</v>
      </c>
      <c r="U135" s="6">
        <f t="shared" si="26"/>
        <v>0.43467674183095811</v>
      </c>
      <c r="V135" s="6">
        <f t="shared" si="26"/>
        <v>0.4536869030248365</v>
      </c>
      <c r="W135" s="6">
        <f t="shared" si="26"/>
        <v>5.2973741247264623E-2</v>
      </c>
      <c r="Y135" s="8">
        <f t="shared" si="34"/>
        <v>2493264344702.8643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Bottom 50%</v>
      </c>
      <c r="C136" s="2">
        <v>561282</v>
      </c>
      <c r="D136" s="2">
        <v>49105</v>
      </c>
      <c r="E136" s="2">
        <v>135019233.73999977</v>
      </c>
      <c r="G136" s="7">
        <f t="shared" si="27"/>
        <v>240.55507523847152</v>
      </c>
      <c r="H136" s="7">
        <f t="shared" si="28"/>
        <v>2886.6609028616581</v>
      </c>
      <c r="I136" s="7">
        <f t="shared" si="29"/>
        <v>2749.6025606353687</v>
      </c>
      <c r="J136" s="2">
        <f t="shared" si="30"/>
        <v>46773.5</v>
      </c>
      <c r="K136" s="18">
        <f t="shared" si="31"/>
        <v>11.430241319621221</v>
      </c>
      <c r="M136" s="5">
        <f t="shared" si="32"/>
        <v>9.8911278443103122E-3</v>
      </c>
      <c r="N136" s="5">
        <f t="shared" si="32"/>
        <v>9.5662134704286046E-3</v>
      </c>
      <c r="O136" s="6">
        <f t="shared" si="32"/>
        <v>2.8666650140468132E-3</v>
      </c>
      <c r="Q136" s="11">
        <f t="shared" si="36"/>
        <v>25227451</v>
      </c>
      <c r="R136" s="11">
        <f t="shared" si="36"/>
        <v>2377957</v>
      </c>
      <c r="S136" s="8">
        <f t="shared" si="36"/>
        <v>2630069724.9899998</v>
      </c>
      <c r="U136" s="6">
        <f t="shared" si="26"/>
        <v>0.4445678696752684</v>
      </c>
      <c r="V136" s="6">
        <f t="shared" si="26"/>
        <v>0.46325311649526513</v>
      </c>
      <c r="W136" s="6">
        <f t="shared" si="26"/>
        <v>5.5840406261311433E-2</v>
      </c>
      <c r="Y136" s="8">
        <f t="shared" si="34"/>
        <v>2340258085358.4785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Bottom 50%</v>
      </c>
      <c r="C137" s="2">
        <v>540765</v>
      </c>
      <c r="D137" s="2">
        <v>47194</v>
      </c>
      <c r="E137" s="2">
        <v>134494566.05000019</v>
      </c>
      <c r="G137" s="7">
        <f t="shared" si="27"/>
        <v>248.7116696716692</v>
      </c>
      <c r="H137" s="7">
        <f t="shared" si="28"/>
        <v>2984.5400360600306</v>
      </c>
      <c r="I137" s="7">
        <f t="shared" si="29"/>
        <v>2849.8234108149381</v>
      </c>
      <c r="J137" s="2">
        <f t="shared" si="30"/>
        <v>45063.75</v>
      </c>
      <c r="K137" s="18">
        <f t="shared" si="31"/>
        <v>11.458342162139255</v>
      </c>
      <c r="M137" s="5">
        <f t="shared" si="32"/>
        <v>9.5295693585906293E-3</v>
      </c>
      <c r="N137" s="5">
        <f t="shared" si="32"/>
        <v>9.1939288977376556E-3</v>
      </c>
      <c r="O137" s="6">
        <f t="shared" si="32"/>
        <v>2.8555255158489576E-3</v>
      </c>
      <c r="Q137" s="11">
        <f t="shared" si="36"/>
        <v>25768216</v>
      </c>
      <c r="R137" s="11">
        <f t="shared" si="36"/>
        <v>2425151</v>
      </c>
      <c r="S137" s="8">
        <f t="shared" si="36"/>
        <v>2764564291.04</v>
      </c>
      <c r="U137" s="6">
        <f t="shared" si="26"/>
        <v>0.45409743903385907</v>
      </c>
      <c r="V137" s="6">
        <f t="shared" si="26"/>
        <v>0.47244704539300275</v>
      </c>
      <c r="W137" s="6">
        <f t="shared" si="26"/>
        <v>5.8695931777160391E-2</v>
      </c>
      <c r="Y137" s="8">
        <f t="shared" si="34"/>
        <v>2192745191145.5945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Bottom 50%</v>
      </c>
      <c r="C138" s="2">
        <v>529392</v>
      </c>
      <c r="D138" s="2">
        <v>46155</v>
      </c>
      <c r="E138" s="2">
        <v>136141858.75</v>
      </c>
      <c r="G138" s="7">
        <f t="shared" si="27"/>
        <v>257.16644518617585</v>
      </c>
      <c r="H138" s="7">
        <f t="shared" si="28"/>
        <v>3085.99734223411</v>
      </c>
      <c r="I138" s="7">
        <f t="shared" si="29"/>
        <v>2949.6665312533855</v>
      </c>
      <c r="J138" s="2">
        <f t="shared" si="30"/>
        <v>44116</v>
      </c>
      <c r="K138" s="18">
        <f t="shared" si="31"/>
        <v>11.469873253168672</v>
      </c>
      <c r="M138" s="5">
        <f t="shared" si="32"/>
        <v>9.3291499669597884E-3</v>
      </c>
      <c r="N138" s="5">
        <f t="shared" si="32"/>
        <v>8.9915198600474949E-3</v>
      </c>
      <c r="O138" s="6">
        <f t="shared" si="32"/>
        <v>2.8905000614761205E-3</v>
      </c>
      <c r="Q138" s="11">
        <f t="shared" ref="Q138:S153" si="37">+Q137+C138</f>
        <v>26297608</v>
      </c>
      <c r="R138" s="11">
        <f t="shared" si="37"/>
        <v>2471306</v>
      </c>
      <c r="S138" s="8">
        <f t="shared" si="37"/>
        <v>2900706149.79</v>
      </c>
      <c r="U138" s="6">
        <f t="shared" si="26"/>
        <v>0.46342658900081884</v>
      </c>
      <c r="V138" s="6">
        <f t="shared" si="26"/>
        <v>0.48143856525305023</v>
      </c>
      <c r="W138" s="6">
        <f t="shared" si="26"/>
        <v>6.1586431838636511E-2</v>
      </c>
      <c r="Y138" s="8">
        <f t="shared" si="34"/>
        <v>2084639105797.606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Bottom 50%</v>
      </c>
      <c r="C139" s="2">
        <v>518992</v>
      </c>
      <c r="D139" s="2">
        <v>45192</v>
      </c>
      <c r="E139" s="2">
        <v>137827863.61000013</v>
      </c>
      <c r="G139" s="7">
        <f t="shared" si="27"/>
        <v>265.56837795187619</v>
      </c>
      <c r="H139" s="7">
        <f t="shared" si="28"/>
        <v>3186.8205354225142</v>
      </c>
      <c r="I139" s="7">
        <f t="shared" si="29"/>
        <v>3049.828810630203</v>
      </c>
      <c r="J139" s="2">
        <f t="shared" si="30"/>
        <v>43249.333333333336</v>
      </c>
      <c r="K139" s="18">
        <f t="shared" si="31"/>
        <v>11.48415648787396</v>
      </c>
      <c r="M139" s="5">
        <f t="shared" si="32"/>
        <v>9.1458771565350351E-3</v>
      </c>
      <c r="N139" s="5">
        <f t="shared" si="32"/>
        <v>8.8039164882518992E-3</v>
      </c>
      <c r="O139" s="6">
        <f t="shared" si="32"/>
        <v>2.9262965255190312E-3</v>
      </c>
      <c r="Q139" s="11">
        <f t="shared" si="37"/>
        <v>26816600</v>
      </c>
      <c r="R139" s="11">
        <f t="shared" si="37"/>
        <v>2516498</v>
      </c>
      <c r="S139" s="8">
        <f t="shared" si="37"/>
        <v>3038534013.4000001</v>
      </c>
      <c r="U139" s="6">
        <f t="shared" si="26"/>
        <v>0.47257246615735388</v>
      </c>
      <c r="V139" s="6">
        <f t="shared" si="26"/>
        <v>0.49024248174130214</v>
      </c>
      <c r="W139" s="6">
        <f t="shared" si="26"/>
        <v>6.4512728364155544E-2</v>
      </c>
      <c r="Y139" s="8">
        <f t="shared" si="34"/>
        <v>1984175912140.6995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Bottom 50%</v>
      </c>
      <c r="C140" s="2">
        <v>508400</v>
      </c>
      <c r="D140" s="2">
        <v>44208</v>
      </c>
      <c r="E140" s="2">
        <v>139241476.48999977</v>
      </c>
      <c r="G140" s="7">
        <f t="shared" si="27"/>
        <v>273.88173975216318</v>
      </c>
      <c r="H140" s="7">
        <f t="shared" si="28"/>
        <v>3286.5808770259582</v>
      </c>
      <c r="I140" s="7">
        <f t="shared" si="29"/>
        <v>3149.6895695349208</v>
      </c>
      <c r="J140" s="2">
        <f t="shared" si="30"/>
        <v>42366.666666666664</v>
      </c>
      <c r="K140" s="18">
        <f t="shared" si="31"/>
        <v>11.500180962721679</v>
      </c>
      <c r="M140" s="5">
        <f t="shared" si="32"/>
        <v>8.9592208480716688E-3</v>
      </c>
      <c r="N140" s="5">
        <f t="shared" si="32"/>
        <v>8.6122220771959624E-3</v>
      </c>
      <c r="O140" s="6">
        <f t="shared" si="32"/>
        <v>2.9563096908603805E-3</v>
      </c>
      <c r="Q140" s="11">
        <f t="shared" si="37"/>
        <v>27325000</v>
      </c>
      <c r="R140" s="11">
        <f t="shared" si="37"/>
        <v>2560706</v>
      </c>
      <c r="S140" s="8">
        <f t="shared" si="37"/>
        <v>3177775489.8899999</v>
      </c>
      <c r="U140" s="6">
        <f t="shared" si="26"/>
        <v>0.48153168700542553</v>
      </c>
      <c r="V140" s="6">
        <f t="shared" si="26"/>
        <v>0.49885470381849811</v>
      </c>
      <c r="W140" s="6">
        <f t="shared" si="26"/>
        <v>6.7469038055015931E-2</v>
      </c>
      <c r="Y140" s="8">
        <f t="shared" si="34"/>
        <v>1886848024585.8899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Top 25% to 50%</v>
      </c>
      <c r="C141" s="2">
        <v>496869</v>
      </c>
      <c r="D141" s="2">
        <v>43181</v>
      </c>
      <c r="E141" s="2">
        <v>140327922.62000036</v>
      </c>
      <c r="G141" s="7">
        <f t="shared" si="27"/>
        <v>282.42438674982816</v>
      </c>
      <c r="H141" s="7">
        <f t="shared" si="28"/>
        <v>3389.0926409979379</v>
      </c>
      <c r="I141" s="7">
        <f t="shared" si="29"/>
        <v>3249.7608350895152</v>
      </c>
      <c r="J141" s="2">
        <f t="shared" si="30"/>
        <v>41405.75</v>
      </c>
      <c r="K141" s="18">
        <f t="shared" si="31"/>
        <v>11.506658020888818</v>
      </c>
      <c r="M141" s="5">
        <f t="shared" si="32"/>
        <v>8.7560171195132219E-3</v>
      </c>
      <c r="N141" s="5">
        <f t="shared" si="32"/>
        <v>8.4121507762259969E-3</v>
      </c>
      <c r="O141" s="6">
        <f t="shared" si="32"/>
        <v>2.9793766052861924E-3</v>
      </c>
      <c r="Q141" s="11">
        <f t="shared" si="37"/>
        <v>27821869</v>
      </c>
      <c r="R141" s="11">
        <f t="shared" si="37"/>
        <v>2603887</v>
      </c>
      <c r="S141" s="8">
        <f t="shared" si="37"/>
        <v>3318103412.5100002</v>
      </c>
      <c r="U141" s="6">
        <f t="shared" si="26"/>
        <v>0.49028770412493877</v>
      </c>
      <c r="V141" s="6">
        <f t="shared" si="26"/>
        <v>0.50726685459472409</v>
      </c>
      <c r="W141" s="6">
        <f t="shared" si="26"/>
        <v>7.0448414660302119E-2</v>
      </c>
      <c r="Y141" s="8">
        <f t="shared" si="34"/>
        <v>1787834911685.3613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25% to 50%</v>
      </c>
      <c r="C142" s="2">
        <v>485019</v>
      </c>
      <c r="D142" s="2">
        <v>42168</v>
      </c>
      <c r="E142" s="2">
        <v>141246896.92999983</v>
      </c>
      <c r="G142" s="7">
        <f t="shared" si="27"/>
        <v>291.21930672818968</v>
      </c>
      <c r="H142" s="7">
        <f t="shared" si="28"/>
        <v>3494.6316807382764</v>
      </c>
      <c r="I142" s="7">
        <f t="shared" si="29"/>
        <v>3349.6228640201061</v>
      </c>
      <c r="J142" s="2">
        <f t="shared" si="30"/>
        <v>40418.25</v>
      </c>
      <c r="K142" s="18">
        <f t="shared" si="31"/>
        <v>11.502063175867956</v>
      </c>
      <c r="M142" s="5">
        <f t="shared" si="32"/>
        <v>8.5471918499427074E-3</v>
      </c>
      <c r="N142" s="5">
        <f t="shared" si="32"/>
        <v>8.2148068347629236E-3</v>
      </c>
      <c r="O142" s="6">
        <f t="shared" si="32"/>
        <v>2.9988878366145836E-3</v>
      </c>
      <c r="Q142" s="11">
        <f t="shared" si="37"/>
        <v>28306888</v>
      </c>
      <c r="R142" s="11">
        <f t="shared" si="37"/>
        <v>2646055</v>
      </c>
      <c r="S142" s="8">
        <f t="shared" si="37"/>
        <v>3459350309.4400001</v>
      </c>
      <c r="U142" s="6">
        <f t="shared" si="26"/>
        <v>0.49883489597488145</v>
      </c>
      <c r="V142" s="6">
        <f t="shared" si="26"/>
        <v>0.51548166142948704</v>
      </c>
      <c r="W142" s="6">
        <f t="shared" si="26"/>
        <v>7.3447302496916708E-2</v>
      </c>
      <c r="Y142" s="8">
        <f t="shared" si="34"/>
        <v>1689586299564.76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25% to 50%</v>
      </c>
      <c r="C143" s="2">
        <v>466661</v>
      </c>
      <c r="D143" s="2">
        <v>40550</v>
      </c>
      <c r="E143" s="2">
        <v>139890639.11000013</v>
      </c>
      <c r="G143" s="7">
        <f t="shared" si="27"/>
        <v>299.76929529144309</v>
      </c>
      <c r="H143" s="7">
        <f t="shared" si="28"/>
        <v>3597.231543497317</v>
      </c>
      <c r="I143" s="7">
        <f t="shared" si="29"/>
        <v>3449.8308041923583</v>
      </c>
      <c r="J143" s="2">
        <f t="shared" si="30"/>
        <v>38888.416666666664</v>
      </c>
      <c r="K143" s="18">
        <f t="shared" si="31"/>
        <v>11.508286066584464</v>
      </c>
      <c r="M143" s="5">
        <f t="shared" si="32"/>
        <v>8.2236800947717795E-3</v>
      </c>
      <c r="N143" s="5">
        <f t="shared" si="32"/>
        <v>7.8996020003233875E-3</v>
      </c>
      <c r="O143" s="6">
        <f t="shared" si="32"/>
        <v>2.9700924069937392E-3</v>
      </c>
      <c r="Q143" s="11">
        <f t="shared" si="37"/>
        <v>28773549</v>
      </c>
      <c r="R143" s="11">
        <f t="shared" si="37"/>
        <v>2686605</v>
      </c>
      <c r="S143" s="8">
        <f t="shared" si="37"/>
        <v>3599240948.5500002</v>
      </c>
      <c r="U143" s="6">
        <f t="shared" si="26"/>
        <v>0.50705857606965321</v>
      </c>
      <c r="V143" s="6">
        <f t="shared" si="26"/>
        <v>0.52338126342981039</v>
      </c>
      <c r="W143" s="6">
        <f t="shared" si="26"/>
        <v>7.6417394903910446E-2</v>
      </c>
      <c r="Y143" s="8">
        <f t="shared" si="34"/>
        <v>1574450804815.5356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25% to 50%</v>
      </c>
      <c r="C144" s="2">
        <v>456543</v>
      </c>
      <c r="D144" s="2">
        <v>39624</v>
      </c>
      <c r="E144" s="2">
        <v>140653103.10999966</v>
      </c>
      <c r="G144" s="7">
        <f t="shared" si="27"/>
        <v>308.08292561708242</v>
      </c>
      <c r="H144" s="7">
        <f t="shared" si="28"/>
        <v>3696.9951074049891</v>
      </c>
      <c r="I144" s="7">
        <f t="shared" si="29"/>
        <v>3549.6947080052405</v>
      </c>
      <c r="J144" s="2">
        <f t="shared" si="30"/>
        <v>38045.25</v>
      </c>
      <c r="K144" s="18">
        <f t="shared" si="31"/>
        <v>11.521880678376741</v>
      </c>
      <c r="M144" s="5">
        <f t="shared" si="32"/>
        <v>8.0453767970912349E-3</v>
      </c>
      <c r="N144" s="5">
        <f t="shared" si="32"/>
        <v>7.719206650081723E-3</v>
      </c>
      <c r="O144" s="6">
        <f t="shared" si="32"/>
        <v>2.9862806848614523E-3</v>
      </c>
      <c r="Q144" s="11">
        <f t="shared" si="37"/>
        <v>29230092</v>
      </c>
      <c r="R144" s="11">
        <f t="shared" si="37"/>
        <v>2726229</v>
      </c>
      <c r="S144" s="8">
        <f t="shared" si="37"/>
        <v>3739894051.6599998</v>
      </c>
      <c r="U144" s="6">
        <f t="shared" si="26"/>
        <v>0.51510395286674449</v>
      </c>
      <c r="V144" s="6">
        <f t="shared" si="26"/>
        <v>0.53110047007989214</v>
      </c>
      <c r="W144" s="6">
        <f t="shared" si="26"/>
        <v>7.9403675588771899E-2</v>
      </c>
      <c r="Y144" s="8">
        <f t="shared" si="34"/>
        <v>1492391626699.6675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25% to 50%</v>
      </c>
      <c r="C145" s="2">
        <v>445660</v>
      </c>
      <c r="D145" s="2">
        <v>38650</v>
      </c>
      <c r="E145" s="2">
        <v>141067999.68000031</v>
      </c>
      <c r="G145" s="7">
        <f t="shared" si="27"/>
        <v>316.53726984696925</v>
      </c>
      <c r="H145" s="7">
        <f t="shared" si="28"/>
        <v>3798.447238163631</v>
      </c>
      <c r="I145" s="7">
        <f t="shared" si="29"/>
        <v>3649.8835622251049</v>
      </c>
      <c r="J145" s="2">
        <f t="shared" si="30"/>
        <v>37138.333333333336</v>
      </c>
      <c r="K145" s="18">
        <f t="shared" si="31"/>
        <v>11.530659767141008</v>
      </c>
      <c r="M145" s="5">
        <f t="shared" si="32"/>
        <v>7.853592374413099E-3</v>
      </c>
      <c r="N145" s="5">
        <f t="shared" si="32"/>
        <v>7.5294603529592824E-3</v>
      </c>
      <c r="O145" s="6">
        <f t="shared" si="32"/>
        <v>2.995089574148731E-3</v>
      </c>
      <c r="Q145" s="11">
        <f t="shared" si="37"/>
        <v>29675752</v>
      </c>
      <c r="R145" s="11">
        <f t="shared" si="37"/>
        <v>2764879</v>
      </c>
      <c r="S145" s="8">
        <f t="shared" si="37"/>
        <v>3880962051.3400002</v>
      </c>
      <c r="U145" s="6">
        <f t="shared" si="26"/>
        <v>0.52295754524115756</v>
      </c>
      <c r="V145" s="6">
        <f t="shared" si="26"/>
        <v>0.53862993043285146</v>
      </c>
      <c r="W145" s="6">
        <f t="shared" si="26"/>
        <v>8.239876516292062E-2</v>
      </c>
      <c r="Y145" s="8">
        <f t="shared" si="34"/>
        <v>1410002525261.9001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25% to 50%</v>
      </c>
      <c r="C146" s="2">
        <v>434333</v>
      </c>
      <c r="D146" s="2">
        <v>37694</v>
      </c>
      <c r="E146" s="2">
        <v>141345769.17000008</v>
      </c>
      <c r="G146" s="7">
        <f t="shared" si="27"/>
        <v>325.43179811342929</v>
      </c>
      <c r="H146" s="7">
        <f t="shared" si="28"/>
        <v>3905.1815773611515</v>
      </c>
      <c r="I146" s="7">
        <f t="shared" si="29"/>
        <v>3749.8214349763907</v>
      </c>
      <c r="J146" s="2">
        <f t="shared" si="30"/>
        <v>36194.416666666664</v>
      </c>
      <c r="K146" s="18">
        <f t="shared" si="31"/>
        <v>11.522603066801082</v>
      </c>
      <c r="M146" s="5">
        <f t="shared" si="32"/>
        <v>7.653983612520677E-3</v>
      </c>
      <c r="N146" s="5">
        <f t="shared" si="32"/>
        <v>7.3432206609171328E-3</v>
      </c>
      <c r="O146" s="6">
        <f t="shared" si="32"/>
        <v>3.0009870456192424E-3</v>
      </c>
      <c r="Q146" s="11">
        <f t="shared" si="37"/>
        <v>30110085</v>
      </c>
      <c r="R146" s="11">
        <f t="shared" si="37"/>
        <v>2802573</v>
      </c>
      <c r="S146" s="8">
        <f t="shared" si="37"/>
        <v>4022307820.5100002</v>
      </c>
      <c r="U146" s="6">
        <f t="shared" si="26"/>
        <v>0.53061152885367824</v>
      </c>
      <c r="V146" s="6">
        <f t="shared" si="26"/>
        <v>0.54597315109376854</v>
      </c>
      <c r="W146" s="6">
        <f t="shared" si="26"/>
        <v>8.5399752208539861E-2</v>
      </c>
      <c r="Y146" s="8">
        <f t="shared" si="34"/>
        <v>1326970500081.5522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25% to 50%</v>
      </c>
      <c r="C147" s="2">
        <v>423550</v>
      </c>
      <c r="D147" s="2">
        <v>36728</v>
      </c>
      <c r="E147" s="2">
        <v>141396538.32999992</v>
      </c>
      <c r="G147" s="7">
        <f t="shared" si="27"/>
        <v>333.83670955023001</v>
      </c>
      <c r="H147" s="7">
        <f t="shared" si="28"/>
        <v>4006.0405146027601</v>
      </c>
      <c r="I147" s="7">
        <f t="shared" si="29"/>
        <v>3849.8295123611392</v>
      </c>
      <c r="J147" s="2">
        <f t="shared" si="30"/>
        <v>35295.833333333336</v>
      </c>
      <c r="K147" s="18">
        <f t="shared" si="31"/>
        <v>11.532073622304509</v>
      </c>
      <c r="M147" s="5">
        <f t="shared" si="32"/>
        <v>7.463961428404318E-3</v>
      </c>
      <c r="N147" s="5">
        <f t="shared" si="32"/>
        <v>7.1550328549414887E-3</v>
      </c>
      <c r="O147" s="6">
        <f t="shared" si="32"/>
        <v>3.0020649526013277E-3</v>
      </c>
      <c r="Q147" s="11">
        <f t="shared" si="37"/>
        <v>30533635</v>
      </c>
      <c r="R147" s="11">
        <f t="shared" si="37"/>
        <v>2839301</v>
      </c>
      <c r="S147" s="8">
        <f t="shared" si="37"/>
        <v>4163704358.8400002</v>
      </c>
      <c r="U147" s="6">
        <f t="shared" si="26"/>
        <v>0.53807549028208257</v>
      </c>
      <c r="V147" s="6">
        <f t="shared" si="26"/>
        <v>0.55312818394871011</v>
      </c>
      <c r="W147" s="6">
        <f t="shared" si="26"/>
        <v>8.8401817161141191E-2</v>
      </c>
      <c r="Y147" s="8">
        <f t="shared" si="34"/>
        <v>1251275452998.6694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25% to 50%</v>
      </c>
      <c r="C148" s="2">
        <v>409800</v>
      </c>
      <c r="D148" s="2">
        <v>35447</v>
      </c>
      <c r="E148" s="2">
        <v>140006432.89999962</v>
      </c>
      <c r="G148" s="7">
        <f t="shared" si="27"/>
        <v>341.64576110297611</v>
      </c>
      <c r="H148" s="7">
        <f t="shared" si="28"/>
        <v>4099.7491332357131</v>
      </c>
      <c r="I148" s="7">
        <f t="shared" si="29"/>
        <v>3949.7399751741932</v>
      </c>
      <c r="J148" s="2">
        <f t="shared" si="30"/>
        <v>34150</v>
      </c>
      <c r="K148" s="18">
        <f t="shared" si="31"/>
        <v>11.560921939797444</v>
      </c>
      <c r="M148" s="5">
        <f t="shared" si="32"/>
        <v>7.2216536261600506E-3</v>
      </c>
      <c r="N148" s="5">
        <f t="shared" si="32"/>
        <v>6.9054794600607421E-3</v>
      </c>
      <c r="O148" s="6">
        <f t="shared" si="32"/>
        <v>2.9725508864076764E-3</v>
      </c>
      <c r="Q148" s="11">
        <f t="shared" si="37"/>
        <v>30943435</v>
      </c>
      <c r="R148" s="11">
        <f t="shared" si="37"/>
        <v>2874748</v>
      </c>
      <c r="S148" s="8">
        <f t="shared" si="37"/>
        <v>4303710791.7399998</v>
      </c>
      <c r="U148" s="6">
        <f t="shared" si="26"/>
        <v>0.54529714390824269</v>
      </c>
      <c r="V148" s="6">
        <f t="shared" si="26"/>
        <v>0.56003366340877081</v>
      </c>
      <c r="W148" s="6">
        <f t="shared" si="26"/>
        <v>9.1374368047548865E-2</v>
      </c>
      <c r="Y148" s="8">
        <f t="shared" si="34"/>
        <v>1172846407105.874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25% to 50%</v>
      </c>
      <c r="C149" s="2">
        <v>403381</v>
      </c>
      <c r="D149" s="2">
        <v>34880</v>
      </c>
      <c r="E149" s="2">
        <v>141253888.78000069</v>
      </c>
      <c r="G149" s="7">
        <f t="shared" si="27"/>
        <v>350.17486887087068</v>
      </c>
      <c r="H149" s="7">
        <f t="shared" si="28"/>
        <v>4202.0984264504477</v>
      </c>
      <c r="I149" s="7">
        <f t="shared" si="29"/>
        <v>4049.7101141055241</v>
      </c>
      <c r="J149" s="2">
        <f t="shared" si="30"/>
        <v>33615.083333333336</v>
      </c>
      <c r="K149" s="18">
        <f t="shared" si="31"/>
        <v>11.564822247706422</v>
      </c>
      <c r="M149" s="5">
        <f t="shared" si="32"/>
        <v>7.1085355328796181E-3</v>
      </c>
      <c r="N149" s="5">
        <f t="shared" si="32"/>
        <v>6.7950214000315591E-3</v>
      </c>
      <c r="O149" s="6">
        <f t="shared" si="32"/>
        <v>2.9990362842929308E-3</v>
      </c>
      <c r="Q149" s="11">
        <f t="shared" si="37"/>
        <v>31346816</v>
      </c>
      <c r="R149" s="11">
        <f t="shared" si="37"/>
        <v>2909628</v>
      </c>
      <c r="S149" s="8">
        <f t="shared" si="37"/>
        <v>4444964680.5200005</v>
      </c>
      <c r="U149" s="6">
        <f t="shared" si="26"/>
        <v>0.55240567944112229</v>
      </c>
      <c r="V149" s="6">
        <f t="shared" si="26"/>
        <v>0.56682868480880233</v>
      </c>
      <c r="W149" s="6">
        <f t="shared" si="26"/>
        <v>9.4373404331841798E-2</v>
      </c>
      <c r="Y149" s="8">
        <f t="shared" si="34"/>
        <v>1114502389943.2664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25% to 50%</v>
      </c>
      <c r="C150" s="2">
        <v>395501</v>
      </c>
      <c r="D150" s="2">
        <v>34169</v>
      </c>
      <c r="E150" s="2">
        <v>141788526.42999935</v>
      </c>
      <c r="G150" s="7">
        <f t="shared" si="27"/>
        <v>358.50358514896135</v>
      </c>
      <c r="H150" s="7">
        <f t="shared" si="28"/>
        <v>4302.0430217875364</v>
      </c>
      <c r="I150" s="7">
        <f t="shared" si="29"/>
        <v>4149.624701630114</v>
      </c>
      <c r="J150" s="2">
        <f t="shared" si="30"/>
        <v>32958.416666666664</v>
      </c>
      <c r="K150" s="18">
        <f t="shared" si="31"/>
        <v>11.574848546928502</v>
      </c>
      <c r="M150" s="5">
        <f t="shared" si="32"/>
        <v>6.9696711342116307E-3</v>
      </c>
      <c r="N150" s="5">
        <f t="shared" si="32"/>
        <v>6.6565104993600447E-3</v>
      </c>
      <c r="O150" s="6">
        <f t="shared" si="32"/>
        <v>3.0103874600031612E-3</v>
      </c>
      <c r="Q150" s="11">
        <f t="shared" si="37"/>
        <v>31742317</v>
      </c>
      <c r="R150" s="11">
        <f t="shared" si="37"/>
        <v>2943797</v>
      </c>
      <c r="S150" s="8">
        <f t="shared" si="37"/>
        <v>4586753206.9499998</v>
      </c>
      <c r="U150" s="6">
        <f t="shared" si="26"/>
        <v>0.55937535057533383</v>
      </c>
      <c r="V150" s="6">
        <f t="shared" si="26"/>
        <v>0.57348519530816244</v>
      </c>
      <c r="W150" s="6">
        <f t="shared" si="26"/>
        <v>9.7383791791844962E-2</v>
      </c>
      <c r="Y150" s="8">
        <f t="shared" si="34"/>
        <v>1055125900680.7308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25% to 50%</v>
      </c>
      <c r="C151" s="2">
        <v>387521</v>
      </c>
      <c r="D151" s="2">
        <v>33520</v>
      </c>
      <c r="E151" s="2">
        <v>142450627.14000034</v>
      </c>
      <c r="G151" s="7">
        <f t="shared" si="27"/>
        <v>367.59460039585042</v>
      </c>
      <c r="H151" s="7">
        <f t="shared" si="28"/>
        <v>4411.135204750205</v>
      </c>
      <c r="I151" s="7">
        <f t="shared" si="29"/>
        <v>4249.7203800716097</v>
      </c>
      <c r="J151" s="2">
        <f t="shared" si="30"/>
        <v>32293.416666666668</v>
      </c>
      <c r="K151" s="18">
        <f t="shared" si="31"/>
        <v>11.560889021479714</v>
      </c>
      <c r="M151" s="5">
        <f t="shared" si="32"/>
        <v>6.8290444969818665E-3</v>
      </c>
      <c r="N151" s="5">
        <f t="shared" si="32"/>
        <v>6.5300779050762002E-3</v>
      </c>
      <c r="O151" s="6">
        <f t="shared" si="32"/>
        <v>3.0244448715923155E-3</v>
      </c>
      <c r="Q151" s="11">
        <f t="shared" si="37"/>
        <v>32129838</v>
      </c>
      <c r="R151" s="11">
        <f t="shared" si="37"/>
        <v>2977317</v>
      </c>
      <c r="S151" s="8">
        <f t="shared" si="37"/>
        <v>4729203834.0900002</v>
      </c>
      <c r="U151" s="6">
        <f t="shared" si="26"/>
        <v>0.56620439507231579</v>
      </c>
      <c r="V151" s="6">
        <f t="shared" si="26"/>
        <v>0.58001527321323865</v>
      </c>
      <c r="W151" s="6">
        <f t="shared" si="26"/>
        <v>0.10040823666343728</v>
      </c>
      <c r="Y151" s="8">
        <f t="shared" si="34"/>
        <v>994354654784.88062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25% to 50%</v>
      </c>
      <c r="C152" s="2">
        <v>370412</v>
      </c>
      <c r="D152" s="2">
        <v>31984</v>
      </c>
      <c r="E152" s="2">
        <v>139123987.07999992</v>
      </c>
      <c r="G152" s="7">
        <f t="shared" si="27"/>
        <v>375.59254851354689</v>
      </c>
      <c r="H152" s="7">
        <f t="shared" si="28"/>
        <v>4507.1105821625624</v>
      </c>
      <c r="I152" s="7">
        <f t="shared" si="29"/>
        <v>4349.7994959979969</v>
      </c>
      <c r="J152" s="2">
        <f t="shared" si="30"/>
        <v>30867.666666666668</v>
      </c>
      <c r="K152" s="18">
        <f t="shared" si="31"/>
        <v>11.581165582791396</v>
      </c>
      <c r="M152" s="5">
        <f t="shared" si="32"/>
        <v>6.5275431014475277E-3</v>
      </c>
      <c r="N152" s="5">
        <f t="shared" si="32"/>
        <v>6.2308476048913248E-3</v>
      </c>
      <c r="O152" s="6">
        <f t="shared" si="32"/>
        <v>2.9538152108382516E-3</v>
      </c>
      <c r="Q152" s="11">
        <f t="shared" si="37"/>
        <v>32500250</v>
      </c>
      <c r="R152" s="11">
        <f t="shared" si="37"/>
        <v>3009301</v>
      </c>
      <c r="S152" s="8">
        <f t="shared" si="37"/>
        <v>4868327821.1700001</v>
      </c>
      <c r="U152" s="6">
        <f t="shared" si="26"/>
        <v>0.57273193817376333</v>
      </c>
      <c r="V152" s="6">
        <f t="shared" si="26"/>
        <v>0.58624612081812988</v>
      </c>
      <c r="W152" s="6">
        <f t="shared" si="26"/>
        <v>0.10336205187427552</v>
      </c>
      <c r="Y152" s="8">
        <f t="shared" si="34"/>
        <v>917860217833.98938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25% to 50%</v>
      </c>
      <c r="C153" s="2">
        <v>366178</v>
      </c>
      <c r="D153" s="2">
        <v>31656</v>
      </c>
      <c r="E153" s="2">
        <v>140859187.64000034</v>
      </c>
      <c r="G153" s="7">
        <f t="shared" si="27"/>
        <v>384.67408648253127</v>
      </c>
      <c r="H153" s="7">
        <f t="shared" si="28"/>
        <v>4616.0890377903752</v>
      </c>
      <c r="I153" s="7">
        <f t="shared" si="29"/>
        <v>4449.6837136719842</v>
      </c>
      <c r="J153" s="2">
        <f t="shared" si="30"/>
        <v>30514.833333333332</v>
      </c>
      <c r="K153" s="18">
        <f t="shared" si="31"/>
        <v>11.56741218094516</v>
      </c>
      <c r="M153" s="5">
        <f t="shared" si="32"/>
        <v>6.4529299207419111E-3</v>
      </c>
      <c r="N153" s="5">
        <f t="shared" si="32"/>
        <v>6.1669494678726787E-3</v>
      </c>
      <c r="O153" s="6">
        <f t="shared" si="32"/>
        <v>2.990656174898871E-3</v>
      </c>
      <c r="Q153" s="11">
        <f t="shared" si="37"/>
        <v>32866428</v>
      </c>
      <c r="R153" s="11">
        <f t="shared" si="37"/>
        <v>3040957</v>
      </c>
      <c r="S153" s="8">
        <f t="shared" si="37"/>
        <v>5009187008.8100004</v>
      </c>
      <c r="U153" s="6">
        <f t="shared" ref="U153:W216" si="39">+Q153/C$16</f>
        <v>0.5791848680945052</v>
      </c>
      <c r="V153" s="6">
        <f t="shared" si="39"/>
        <v>0.59241307028600265</v>
      </c>
      <c r="W153" s="6">
        <f t="shared" si="39"/>
        <v>0.1063527080491744</v>
      </c>
      <c r="Y153" s="8">
        <f t="shared" si="34"/>
        <v>871463472691.21851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25% to 50%</v>
      </c>
      <c r="C154" s="2">
        <v>358109</v>
      </c>
      <c r="D154" s="2">
        <v>30902</v>
      </c>
      <c r="E154" s="2">
        <v>140599858.07999992</v>
      </c>
      <c r="G154" s="7">
        <f t="shared" ref="G154:G217" si="40">IF(C154=0,0,+E154/C154)</f>
        <v>392.61749377982659</v>
      </c>
      <c r="H154" s="7">
        <f t="shared" ref="H154:H217" si="41">+G154*12</f>
        <v>4711.4099253579188</v>
      </c>
      <c r="I154" s="7">
        <f t="shared" ref="I154:I217" si="42">IF(D154=0,0,E154/D154)</f>
        <v>4549.8627299203908</v>
      </c>
      <c r="J154" s="2">
        <f t="shared" ref="J154:J217" si="43">+C154/12</f>
        <v>29842.416666666668</v>
      </c>
      <c r="K154" s="18">
        <f t="shared" ref="K154:K217" si="44">IF(D154=0,0,C154/D154)</f>
        <v>11.588537958708175</v>
      </c>
      <c r="M154" s="5">
        <f t="shared" ref="M154:O217" si="45">+C154/C$16</f>
        <v>6.3107348911921662E-3</v>
      </c>
      <c r="N154" s="5">
        <f t="shared" si="45"/>
        <v>6.0200616772871345E-3</v>
      </c>
      <c r="O154" s="6">
        <f t="shared" si="45"/>
        <v>2.9851502113693125E-3</v>
      </c>
      <c r="Q154" s="11">
        <f t="shared" ref="Q154:S169" si="46">+Q153+C154</f>
        <v>33224537</v>
      </c>
      <c r="R154" s="11">
        <f t="shared" si="46"/>
        <v>3071859</v>
      </c>
      <c r="S154" s="8">
        <f t="shared" si="46"/>
        <v>5149786866.8900003</v>
      </c>
      <c r="U154" s="6">
        <f t="shared" si="39"/>
        <v>0.58549560298569736</v>
      </c>
      <c r="V154" s="6">
        <f t="shared" si="39"/>
        <v>0.59843313196328973</v>
      </c>
      <c r="W154" s="6">
        <f t="shared" si="39"/>
        <v>0.10933785826054371</v>
      </c>
      <c r="Y154" s="8">
        <f t="shared" ref="Y154:Y217" si="47">((H154-$H$16)^2)*J154</f>
        <v>822127957952.03345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25% to 50%</v>
      </c>
      <c r="C155" s="2">
        <v>348438</v>
      </c>
      <c r="D155" s="2">
        <v>30075</v>
      </c>
      <c r="E155" s="2">
        <v>139841668.13999939</v>
      </c>
      <c r="G155" s="7">
        <f t="shared" si="40"/>
        <v>401.33874072288154</v>
      </c>
      <c r="H155" s="7">
        <f t="shared" si="41"/>
        <v>4816.0648886745785</v>
      </c>
      <c r="I155" s="7">
        <f t="shared" si="42"/>
        <v>4649.7645266832715</v>
      </c>
      <c r="J155" s="2">
        <f t="shared" si="43"/>
        <v>29036.5</v>
      </c>
      <c r="K155" s="18">
        <f t="shared" si="44"/>
        <v>11.58563591022444</v>
      </c>
      <c r="M155" s="5">
        <f t="shared" si="45"/>
        <v>6.1403087998827622E-3</v>
      </c>
      <c r="N155" s="5">
        <f t="shared" si="45"/>
        <v>5.8589526549870739E-3</v>
      </c>
      <c r="O155" s="6">
        <f t="shared" si="45"/>
        <v>2.9690526783379286E-3</v>
      </c>
      <c r="Q155" s="11">
        <f t="shared" si="46"/>
        <v>33572975</v>
      </c>
      <c r="R155" s="11">
        <f t="shared" si="46"/>
        <v>3101934</v>
      </c>
      <c r="S155" s="8">
        <f t="shared" si="46"/>
        <v>5289628535.0299997</v>
      </c>
      <c r="U155" s="6">
        <f t="shared" si="39"/>
        <v>0.59163591178558017</v>
      </c>
      <c r="V155" s="6">
        <f t="shared" si="39"/>
        <v>0.60429208461827677</v>
      </c>
      <c r="W155" s="6">
        <f t="shared" si="39"/>
        <v>0.11230691093888164</v>
      </c>
      <c r="Y155" s="8">
        <f t="shared" si="47"/>
        <v>768344092499.65613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25% to 50%</v>
      </c>
      <c r="C156" s="2">
        <v>336186</v>
      </c>
      <c r="D156" s="2">
        <v>28994</v>
      </c>
      <c r="E156" s="2">
        <v>137715641.2300005</v>
      </c>
      <c r="G156" s="7">
        <f t="shared" si="40"/>
        <v>409.6412141790571</v>
      </c>
      <c r="H156" s="7">
        <f t="shared" si="41"/>
        <v>4915.6945701486857</v>
      </c>
      <c r="I156" s="7">
        <f t="shared" si="42"/>
        <v>4749.7979316410465</v>
      </c>
      <c r="J156" s="2">
        <f t="shared" si="43"/>
        <v>28015.5</v>
      </c>
      <c r="K156" s="18">
        <f t="shared" si="44"/>
        <v>11.595019659239842</v>
      </c>
      <c r="M156" s="5">
        <f t="shared" si="45"/>
        <v>5.9243993312939067E-3</v>
      </c>
      <c r="N156" s="5">
        <f t="shared" si="45"/>
        <v>5.6483615387762339E-3</v>
      </c>
      <c r="O156" s="6">
        <f t="shared" si="45"/>
        <v>2.9239138726063541E-3</v>
      </c>
      <c r="Q156" s="11">
        <f t="shared" si="46"/>
        <v>33909161</v>
      </c>
      <c r="R156" s="11">
        <f t="shared" si="46"/>
        <v>3130928</v>
      </c>
      <c r="S156" s="8">
        <f t="shared" si="46"/>
        <v>5427344176.2600002</v>
      </c>
      <c r="U156" s="6">
        <f t="shared" si="39"/>
        <v>0.59756031111687402</v>
      </c>
      <c r="V156" s="6">
        <f t="shared" si="39"/>
        <v>0.60994044615705301</v>
      </c>
      <c r="W156" s="6">
        <f t="shared" si="39"/>
        <v>0.115230824811488</v>
      </c>
      <c r="Y156" s="8">
        <f t="shared" si="47"/>
        <v>712889241279.74304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25% to 50%</v>
      </c>
      <c r="C157" s="2">
        <v>332505</v>
      </c>
      <c r="D157" s="2">
        <v>28710</v>
      </c>
      <c r="E157" s="2">
        <v>139229108.18999958</v>
      </c>
      <c r="G157" s="7">
        <f t="shared" si="40"/>
        <v>418.72786331032489</v>
      </c>
      <c r="H157" s="7">
        <f t="shared" si="41"/>
        <v>5024.7343597238987</v>
      </c>
      <c r="I157" s="7">
        <f t="shared" si="42"/>
        <v>4849.4987178683241</v>
      </c>
      <c r="J157" s="2">
        <f t="shared" si="43"/>
        <v>27708.75</v>
      </c>
      <c r="K157" s="18">
        <f t="shared" si="44"/>
        <v>11.581504702194357</v>
      </c>
      <c r="M157" s="5">
        <f t="shared" si="45"/>
        <v>5.859531329834914E-3</v>
      </c>
      <c r="N157" s="5">
        <f t="shared" si="45"/>
        <v>5.5930351030649677E-3</v>
      </c>
      <c r="O157" s="6">
        <f t="shared" si="45"/>
        <v>2.9560470929185048E-3</v>
      </c>
      <c r="Q157" s="11">
        <f t="shared" si="46"/>
        <v>34241666</v>
      </c>
      <c r="R157" s="11">
        <f t="shared" si="46"/>
        <v>3159638</v>
      </c>
      <c r="S157" s="8">
        <f t="shared" si="46"/>
        <v>5566573284.4499998</v>
      </c>
      <c r="U157" s="6">
        <f t="shared" si="39"/>
        <v>0.60341984244670899</v>
      </c>
      <c r="V157" s="6">
        <f t="shared" si="39"/>
        <v>0.61553348126011798</v>
      </c>
      <c r="W157" s="6">
        <f t="shared" si="39"/>
        <v>0.11818687190440651</v>
      </c>
      <c r="Y157" s="8">
        <f t="shared" si="47"/>
        <v>674931031798.495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25% to 50%</v>
      </c>
      <c r="C158" s="2">
        <v>319612</v>
      </c>
      <c r="D158" s="2">
        <v>27599</v>
      </c>
      <c r="E158" s="2">
        <v>136609435.5</v>
      </c>
      <c r="G158" s="7">
        <f t="shared" si="40"/>
        <v>427.42273600490597</v>
      </c>
      <c r="H158" s="7">
        <f t="shared" si="41"/>
        <v>5129.0728320588714</v>
      </c>
      <c r="I158" s="7">
        <f t="shared" si="42"/>
        <v>4949.7965687162578</v>
      </c>
      <c r="J158" s="2">
        <f t="shared" si="43"/>
        <v>26634.333333333332</v>
      </c>
      <c r="K158" s="18">
        <f t="shared" si="44"/>
        <v>11.580564513206999</v>
      </c>
      <c r="M158" s="5">
        <f t="shared" si="45"/>
        <v>5.6323259120650716E-3</v>
      </c>
      <c r="N158" s="5">
        <f t="shared" si="45"/>
        <v>5.3765996450536417E-3</v>
      </c>
      <c r="O158" s="6">
        <f t="shared" si="45"/>
        <v>2.9004274316253823E-3</v>
      </c>
      <c r="Q158" s="11">
        <f t="shared" si="46"/>
        <v>34561278</v>
      </c>
      <c r="R158" s="11">
        <f t="shared" si="46"/>
        <v>3187237</v>
      </c>
      <c r="S158" s="8">
        <f t="shared" si="46"/>
        <v>5703182719.9499998</v>
      </c>
      <c r="U158" s="6">
        <f t="shared" si="39"/>
        <v>0.60905216835877396</v>
      </c>
      <c r="V158" s="6">
        <f t="shared" si="39"/>
        <v>0.62091008090517164</v>
      </c>
      <c r="W158" s="6">
        <f t="shared" si="39"/>
        <v>0.12108729933603188</v>
      </c>
      <c r="Y158" s="8">
        <f t="shared" si="47"/>
        <v>621619554896.67151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25% to 50%</v>
      </c>
      <c r="C159" s="2">
        <v>463207</v>
      </c>
      <c r="D159" s="2">
        <v>39926</v>
      </c>
      <c r="E159" s="2">
        <v>202599859.76000023</v>
      </c>
      <c r="G159" s="7">
        <f t="shared" si="40"/>
        <v>437.38514262521988</v>
      </c>
      <c r="H159" s="7">
        <f t="shared" si="41"/>
        <v>5248.6217115026384</v>
      </c>
      <c r="I159" s="7">
        <f t="shared" si="42"/>
        <v>5074.3841045935033</v>
      </c>
      <c r="J159" s="2">
        <f t="shared" si="43"/>
        <v>38600.583333333336</v>
      </c>
      <c r="K159" s="18">
        <f t="shared" si="44"/>
        <v>11.60163803035616</v>
      </c>
      <c r="M159" s="5">
        <f t="shared" si="45"/>
        <v>8.1628123748480209E-3</v>
      </c>
      <c r="N159" s="5">
        <f t="shared" si="45"/>
        <v>7.7780396908732809E-3</v>
      </c>
      <c r="O159" s="6">
        <f t="shared" si="45"/>
        <v>4.3015051540225427E-3</v>
      </c>
      <c r="Q159" s="11">
        <f t="shared" si="46"/>
        <v>35024485</v>
      </c>
      <c r="R159" s="11">
        <f t="shared" si="46"/>
        <v>3227163</v>
      </c>
      <c r="S159" s="8">
        <f t="shared" si="46"/>
        <v>5905782579.71</v>
      </c>
      <c r="U159" s="6">
        <f t="shared" si="39"/>
        <v>0.61721498073362202</v>
      </c>
      <c r="V159" s="6">
        <f t="shared" si="39"/>
        <v>0.62868812059604495</v>
      </c>
      <c r="W159" s="6">
        <f t="shared" si="39"/>
        <v>0.12538880449005443</v>
      </c>
      <c r="Y159" s="8">
        <f t="shared" si="47"/>
        <v>856864661462.02393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25% to 50%</v>
      </c>
      <c r="C160" s="2">
        <v>444889</v>
      </c>
      <c r="D160" s="2">
        <v>38401</v>
      </c>
      <c r="E160" s="2">
        <v>200629321.32999992</v>
      </c>
      <c r="G160" s="7">
        <f t="shared" si="40"/>
        <v>450.96489535592008</v>
      </c>
      <c r="H160" s="7">
        <f t="shared" si="41"/>
        <v>5411.5787442710407</v>
      </c>
      <c r="I160" s="7">
        <f t="shared" si="42"/>
        <v>5224.5858527121673</v>
      </c>
      <c r="J160" s="2">
        <f t="shared" si="43"/>
        <v>37074.083333333336</v>
      </c>
      <c r="K160" s="18">
        <f t="shared" si="44"/>
        <v>11.585349339860942</v>
      </c>
      <c r="M160" s="5">
        <f t="shared" si="45"/>
        <v>7.8400055151018021E-3</v>
      </c>
      <c r="N160" s="5">
        <f t="shared" si="45"/>
        <v>7.4809523160152495E-3</v>
      </c>
      <c r="O160" s="6">
        <f t="shared" si="45"/>
        <v>4.2596676067365438E-3</v>
      </c>
      <c r="Q160" s="11">
        <f t="shared" si="46"/>
        <v>35469374</v>
      </c>
      <c r="R160" s="11">
        <f t="shared" si="46"/>
        <v>3265564</v>
      </c>
      <c r="S160" s="8">
        <f t="shared" si="46"/>
        <v>6106411901.04</v>
      </c>
      <c r="U160" s="6">
        <f t="shared" si="39"/>
        <v>0.6250549862487238</v>
      </c>
      <c r="V160" s="6">
        <f t="shared" si="39"/>
        <v>0.63616907291206015</v>
      </c>
      <c r="W160" s="6">
        <f t="shared" si="39"/>
        <v>0.12964847209679098</v>
      </c>
      <c r="Y160" s="8">
        <f t="shared" si="47"/>
        <v>767034675163.62097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25% to 50%</v>
      </c>
      <c r="C161" s="2">
        <v>571429</v>
      </c>
      <c r="D161" s="2">
        <v>49207</v>
      </c>
      <c r="E161" s="2">
        <v>265698574.77999973</v>
      </c>
      <c r="G161" s="7">
        <f t="shared" si="40"/>
        <v>464.97215713588167</v>
      </c>
      <c r="H161" s="7">
        <f t="shared" si="41"/>
        <v>5579.6658856305803</v>
      </c>
      <c r="I161" s="7">
        <f t="shared" si="42"/>
        <v>5399.6092990834586</v>
      </c>
      <c r="J161" s="2">
        <f t="shared" si="43"/>
        <v>47619.083333333336</v>
      </c>
      <c r="K161" s="18">
        <f t="shared" si="44"/>
        <v>11.612758347389599</v>
      </c>
      <c r="M161" s="5">
        <f t="shared" si="45"/>
        <v>1.0069942191173771E-2</v>
      </c>
      <c r="N161" s="5">
        <f t="shared" si="45"/>
        <v>9.5860842325502568E-3</v>
      </c>
      <c r="O161" s="6">
        <f t="shared" si="45"/>
        <v>5.6411874627479829E-3</v>
      </c>
      <c r="Q161" s="11">
        <f t="shared" si="46"/>
        <v>36040803</v>
      </c>
      <c r="R161" s="11">
        <f t="shared" si="46"/>
        <v>3314771</v>
      </c>
      <c r="S161" s="8">
        <f t="shared" si="46"/>
        <v>6372110475.8199997</v>
      </c>
      <c r="U161" s="6">
        <f t="shared" si="39"/>
        <v>0.63512492843989765</v>
      </c>
      <c r="V161" s="6">
        <f t="shared" si="39"/>
        <v>0.6457551571446104</v>
      </c>
      <c r="W161" s="6">
        <f t="shared" si="39"/>
        <v>0.13528965955953895</v>
      </c>
      <c r="Y161" s="8">
        <f t="shared" si="47"/>
        <v>913733636792.39539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25% to 50%</v>
      </c>
      <c r="C162" s="2">
        <v>414805</v>
      </c>
      <c r="D162" s="2">
        <v>35726</v>
      </c>
      <c r="E162" s="2">
        <v>199151691.71000004</v>
      </c>
      <c r="G162" s="7">
        <f t="shared" si="40"/>
        <v>480.10918795578652</v>
      </c>
      <c r="H162" s="7">
        <f t="shared" si="41"/>
        <v>5761.3102554694378</v>
      </c>
      <c r="I162" s="7">
        <f t="shared" si="42"/>
        <v>5574.4189584616261</v>
      </c>
      <c r="J162" s="2">
        <f t="shared" si="43"/>
        <v>34567.083333333336</v>
      </c>
      <c r="K162" s="18">
        <f t="shared" si="44"/>
        <v>11.610731680008957</v>
      </c>
      <c r="M162" s="5">
        <f t="shared" si="45"/>
        <v>7.3098536661769641E-3</v>
      </c>
      <c r="N162" s="5">
        <f t="shared" si="45"/>
        <v>6.959831838805261E-3</v>
      </c>
      <c r="O162" s="6">
        <f t="shared" si="45"/>
        <v>4.2282952680108643E-3</v>
      </c>
      <c r="Q162" s="11">
        <f t="shared" si="46"/>
        <v>36455608</v>
      </c>
      <c r="R162" s="11">
        <f t="shared" si="46"/>
        <v>3350497</v>
      </c>
      <c r="S162" s="8">
        <f t="shared" si="46"/>
        <v>6571262167.5299997</v>
      </c>
      <c r="U162" s="6">
        <f t="shared" si="39"/>
        <v>0.64243478210607452</v>
      </c>
      <c r="V162" s="6">
        <f t="shared" si="39"/>
        <v>0.65271498898341573</v>
      </c>
      <c r="W162" s="6">
        <f t="shared" si="39"/>
        <v>0.13951795482754981</v>
      </c>
      <c r="Y162" s="8">
        <f t="shared" si="47"/>
        <v>609418247260.7218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25% to 50%</v>
      </c>
      <c r="C163" s="2">
        <v>394285</v>
      </c>
      <c r="D163" s="2">
        <v>33991</v>
      </c>
      <c r="E163" s="2">
        <v>194597518.76000023</v>
      </c>
      <c r="G163" s="7">
        <f t="shared" si="40"/>
        <v>493.54532574153274</v>
      </c>
      <c r="H163" s="7">
        <f t="shared" si="41"/>
        <v>5922.5439088983931</v>
      </c>
      <c r="I163" s="7">
        <f t="shared" si="42"/>
        <v>5724.9718678473782</v>
      </c>
      <c r="J163" s="2">
        <f t="shared" si="43"/>
        <v>32857.083333333336</v>
      </c>
      <c r="K163" s="18">
        <f t="shared" si="44"/>
        <v>11.599688152746316</v>
      </c>
      <c r="M163" s="5">
        <f t="shared" si="45"/>
        <v>6.9482423133004284E-3</v>
      </c>
      <c r="N163" s="5">
        <f t="shared" si="45"/>
        <v>6.6218340713438285E-3</v>
      </c>
      <c r="O163" s="6">
        <f t="shared" si="45"/>
        <v>4.1316032049465547E-3</v>
      </c>
      <c r="Q163" s="11">
        <f t="shared" si="46"/>
        <v>36849893</v>
      </c>
      <c r="R163" s="11">
        <f t="shared" si="46"/>
        <v>3384488</v>
      </c>
      <c r="S163" s="8">
        <f t="shared" si="46"/>
        <v>6765859686.29</v>
      </c>
      <c r="U163" s="6">
        <f t="shared" si="39"/>
        <v>0.64938302441937501</v>
      </c>
      <c r="V163" s="6">
        <f t="shared" si="39"/>
        <v>0.65933682305475949</v>
      </c>
      <c r="W163" s="6">
        <f t="shared" si="39"/>
        <v>0.14364955803249638</v>
      </c>
      <c r="Y163" s="8">
        <f t="shared" si="47"/>
        <v>535637268274.59601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25% to 50%</v>
      </c>
      <c r="C164" s="2">
        <v>512495</v>
      </c>
      <c r="D164" s="2">
        <v>44145</v>
      </c>
      <c r="E164" s="2">
        <v>260435815.31999969</v>
      </c>
      <c r="G164" s="7">
        <f t="shared" si="40"/>
        <v>508.17240230636338</v>
      </c>
      <c r="H164" s="7">
        <f t="shared" si="41"/>
        <v>6098.0688276763603</v>
      </c>
      <c r="I164" s="7">
        <f t="shared" si="42"/>
        <v>5899.5540903839546</v>
      </c>
      <c r="J164" s="2">
        <f t="shared" si="43"/>
        <v>42707.916666666664</v>
      </c>
      <c r="K164" s="18">
        <f t="shared" si="44"/>
        <v>11.609355532902933</v>
      </c>
      <c r="M164" s="5">
        <f t="shared" si="45"/>
        <v>9.0313845171764162E-3</v>
      </c>
      <c r="N164" s="5">
        <f t="shared" si="45"/>
        <v>8.5999489594149429E-3</v>
      </c>
      <c r="O164" s="6">
        <f t="shared" si="45"/>
        <v>5.5294510234020341E-3</v>
      </c>
      <c r="Q164" s="11">
        <f t="shared" si="46"/>
        <v>37362388</v>
      </c>
      <c r="R164" s="11">
        <f t="shared" si="46"/>
        <v>3428633</v>
      </c>
      <c r="S164" s="8">
        <f t="shared" si="46"/>
        <v>7026295501.6099997</v>
      </c>
      <c r="U164" s="6">
        <f t="shared" si="39"/>
        <v>0.65841440893655145</v>
      </c>
      <c r="V164" s="6">
        <f t="shared" si="39"/>
        <v>0.66793677201417445</v>
      </c>
      <c r="W164" s="6">
        <f t="shared" si="39"/>
        <v>0.1491790090558984</v>
      </c>
      <c r="Y164" s="8">
        <f t="shared" si="47"/>
        <v>637007853969.53564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25% to 50%</v>
      </c>
      <c r="C165" s="2">
        <v>607390</v>
      </c>
      <c r="D165" s="2">
        <v>52298</v>
      </c>
      <c r="E165" s="2">
        <v>320285594.21000004</v>
      </c>
      <c r="G165" s="7">
        <f t="shared" si="40"/>
        <v>527.31456594609733</v>
      </c>
      <c r="H165" s="7">
        <f t="shared" si="41"/>
        <v>6327.7747913531675</v>
      </c>
      <c r="I165" s="7">
        <f t="shared" si="42"/>
        <v>6124.2417341007313</v>
      </c>
      <c r="J165" s="2">
        <f t="shared" si="43"/>
        <v>50615.833333333336</v>
      </c>
      <c r="K165" s="18">
        <f t="shared" si="44"/>
        <v>11.614019656583427</v>
      </c>
      <c r="M165" s="5">
        <f t="shared" si="45"/>
        <v>1.0703660800374215E-2</v>
      </c>
      <c r="N165" s="5">
        <f t="shared" si="45"/>
        <v>1.018824624939365E-2</v>
      </c>
      <c r="O165" s="6">
        <f t="shared" si="45"/>
        <v>6.8001534447532349E-3</v>
      </c>
      <c r="Q165" s="11">
        <f t="shared" si="46"/>
        <v>37969778</v>
      </c>
      <c r="R165" s="11">
        <f t="shared" si="46"/>
        <v>3480931</v>
      </c>
      <c r="S165" s="8">
        <f t="shared" si="46"/>
        <v>7346581095.8199997</v>
      </c>
      <c r="U165" s="6">
        <f t="shared" si="39"/>
        <v>0.66911806973692567</v>
      </c>
      <c r="V165" s="6">
        <f t="shared" si="39"/>
        <v>0.67812501826356808</v>
      </c>
      <c r="W165" s="6">
        <f t="shared" si="39"/>
        <v>0.15597916250065164</v>
      </c>
      <c r="Y165" s="8">
        <f t="shared" si="47"/>
        <v>667822425091.64575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25% to 50%</v>
      </c>
      <c r="C166" s="2">
        <v>564043</v>
      </c>
      <c r="D166" s="2">
        <v>48607</v>
      </c>
      <c r="E166" s="2">
        <v>309775932.75</v>
      </c>
      <c r="G166" s="7">
        <f t="shared" si="40"/>
        <v>549.20623560615059</v>
      </c>
      <c r="H166" s="7">
        <f t="shared" si="41"/>
        <v>6590.474827273807</v>
      </c>
      <c r="I166" s="7">
        <f t="shared" si="42"/>
        <v>6373.0724535560721</v>
      </c>
      <c r="J166" s="2">
        <f t="shared" si="43"/>
        <v>47003.583333333336</v>
      </c>
      <c r="K166" s="18">
        <f t="shared" si="44"/>
        <v>11.604151665397987</v>
      </c>
      <c r="M166" s="5">
        <f t="shared" si="45"/>
        <v>9.9397832510009602E-3</v>
      </c>
      <c r="N166" s="5">
        <f t="shared" si="45"/>
        <v>9.4691973965405386E-3</v>
      </c>
      <c r="O166" s="6">
        <f t="shared" si="45"/>
        <v>6.5770172442110681E-3</v>
      </c>
      <c r="Q166" s="11">
        <f t="shared" si="46"/>
        <v>38533821</v>
      </c>
      <c r="R166" s="11">
        <f t="shared" si="46"/>
        <v>3529538</v>
      </c>
      <c r="S166" s="8">
        <f t="shared" si="46"/>
        <v>7656357028.5699997</v>
      </c>
      <c r="U166" s="6">
        <f t="shared" si="39"/>
        <v>0.67905785298792654</v>
      </c>
      <c r="V166" s="6">
        <f t="shared" si="39"/>
        <v>0.6875942156601087</v>
      </c>
      <c r="W166" s="6">
        <f t="shared" si="39"/>
        <v>0.16255617974486269</v>
      </c>
      <c r="Y166" s="8">
        <f t="shared" si="47"/>
        <v>533703087280.02252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25% to 50%</v>
      </c>
      <c r="C167" s="2">
        <v>531779</v>
      </c>
      <c r="D167" s="2">
        <v>45884</v>
      </c>
      <c r="E167" s="2">
        <v>303952861.70000076</v>
      </c>
      <c r="G167" s="7">
        <f t="shared" si="40"/>
        <v>571.57740659183753</v>
      </c>
      <c r="H167" s="7">
        <f t="shared" si="41"/>
        <v>6858.9288791020499</v>
      </c>
      <c r="I167" s="7">
        <f t="shared" si="42"/>
        <v>6624.3758543283229</v>
      </c>
      <c r="J167" s="2">
        <f t="shared" si="43"/>
        <v>44314.916666666664</v>
      </c>
      <c r="K167" s="18">
        <f t="shared" si="44"/>
        <v>11.589639089878824</v>
      </c>
      <c r="M167" s="5">
        <f t="shared" si="45"/>
        <v>9.3712146014293934E-3</v>
      </c>
      <c r="N167" s="5">
        <f t="shared" si="45"/>
        <v>8.9387259724497733E-3</v>
      </c>
      <c r="O167" s="6">
        <f t="shared" si="45"/>
        <v>6.4533845321080932E-3</v>
      </c>
      <c r="Q167" s="11">
        <f t="shared" si="46"/>
        <v>39065600</v>
      </c>
      <c r="R167" s="11">
        <f t="shared" si="46"/>
        <v>3575422</v>
      </c>
      <c r="S167" s="8">
        <f t="shared" si="46"/>
        <v>7960309890.2700005</v>
      </c>
      <c r="U167" s="6">
        <f t="shared" si="39"/>
        <v>0.68842906758935596</v>
      </c>
      <c r="V167" s="6">
        <f t="shared" si="39"/>
        <v>0.69653294163255841</v>
      </c>
      <c r="W167" s="6">
        <f t="shared" si="39"/>
        <v>0.16900956427697081</v>
      </c>
      <c r="Y167" s="8">
        <f t="shared" si="47"/>
        <v>426194106320.51099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25% to 50%</v>
      </c>
      <c r="C168" s="2">
        <v>501103</v>
      </c>
      <c r="D168" s="2">
        <v>43209</v>
      </c>
      <c r="E168" s="2">
        <v>297015276.04999924</v>
      </c>
      <c r="G168" s="7">
        <f t="shared" si="40"/>
        <v>592.72300515063614</v>
      </c>
      <c r="H168" s="7">
        <f t="shared" si="41"/>
        <v>7112.6760618076332</v>
      </c>
      <c r="I168" s="7">
        <f t="shared" si="42"/>
        <v>6873.9215452799008</v>
      </c>
      <c r="J168" s="2">
        <f t="shared" si="43"/>
        <v>41758.583333333336</v>
      </c>
      <c r="K168" s="18">
        <f t="shared" si="44"/>
        <v>11.597190400148117</v>
      </c>
      <c r="M168" s="5">
        <f t="shared" si="45"/>
        <v>8.8306303002188384E-3</v>
      </c>
      <c r="N168" s="5">
        <f t="shared" si="45"/>
        <v>8.4176054952397831E-3</v>
      </c>
      <c r="O168" s="6">
        <f t="shared" si="45"/>
        <v>6.3060889689951416E-3</v>
      </c>
      <c r="Q168" s="11">
        <f t="shared" si="46"/>
        <v>39566703</v>
      </c>
      <c r="R168" s="11">
        <f t="shared" si="46"/>
        <v>3618631</v>
      </c>
      <c r="S168" s="8">
        <f t="shared" si="46"/>
        <v>8257325166.3199997</v>
      </c>
      <c r="U168" s="6">
        <f t="shared" si="39"/>
        <v>0.69725969788957487</v>
      </c>
      <c r="V168" s="6">
        <f t="shared" si="39"/>
        <v>0.70495054712779825</v>
      </c>
      <c r="W168" s="6">
        <f t="shared" si="39"/>
        <v>0.17531565324596593</v>
      </c>
      <c r="Y168" s="8">
        <f t="shared" si="47"/>
        <v>338576334870.91583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25% to 50%</v>
      </c>
      <c r="C169" s="2">
        <v>477561</v>
      </c>
      <c r="D169" s="2">
        <v>41234</v>
      </c>
      <c r="E169" s="2">
        <v>293761008.74000072</v>
      </c>
      <c r="G169" s="7">
        <f t="shared" si="40"/>
        <v>615.1277192651844</v>
      </c>
      <c r="H169" s="7">
        <f t="shared" si="41"/>
        <v>7381.5326311822128</v>
      </c>
      <c r="I169" s="7">
        <f t="shared" si="42"/>
        <v>7124.2423422418569</v>
      </c>
      <c r="J169" s="2">
        <f t="shared" si="43"/>
        <v>39796.75</v>
      </c>
      <c r="K169" s="18">
        <f t="shared" si="44"/>
        <v>11.581728670514623</v>
      </c>
      <c r="M169" s="5">
        <f t="shared" si="45"/>
        <v>8.4157640980054172E-3</v>
      </c>
      <c r="N169" s="5">
        <f t="shared" si="45"/>
        <v>8.0328529933744643E-3</v>
      </c>
      <c r="O169" s="6">
        <f t="shared" si="45"/>
        <v>6.2369958925087704E-3</v>
      </c>
      <c r="Q169" s="11">
        <f t="shared" si="46"/>
        <v>40044264</v>
      </c>
      <c r="R169" s="11">
        <f t="shared" si="46"/>
        <v>3659865</v>
      </c>
      <c r="S169" s="8">
        <f t="shared" si="46"/>
        <v>8551086175.0600004</v>
      </c>
      <c r="U169" s="6">
        <f t="shared" si="39"/>
        <v>0.70567546198758024</v>
      </c>
      <c r="V169" s="6">
        <f t="shared" si="39"/>
        <v>0.71298340012117267</v>
      </c>
      <c r="W169" s="6">
        <f t="shared" si="39"/>
        <v>0.18155264913847471</v>
      </c>
      <c r="Y169" s="8">
        <f t="shared" si="47"/>
        <v>264613402288.86774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25% to 50%</v>
      </c>
      <c r="C170" s="2">
        <v>451540</v>
      </c>
      <c r="D170" s="2">
        <v>38965</v>
      </c>
      <c r="E170" s="2">
        <v>287333875.56000042</v>
      </c>
      <c r="G170" s="7">
        <f t="shared" si="40"/>
        <v>636.34201966603268</v>
      </c>
      <c r="H170" s="7">
        <f t="shared" si="41"/>
        <v>7636.1042359923922</v>
      </c>
      <c r="I170" s="7">
        <f t="shared" si="42"/>
        <v>7374.1531004747958</v>
      </c>
      <c r="J170" s="2">
        <f t="shared" si="43"/>
        <v>37628.333333333336</v>
      </c>
      <c r="K170" s="18">
        <f t="shared" si="44"/>
        <v>11.58834851790068</v>
      </c>
      <c r="M170" s="5">
        <f t="shared" si="45"/>
        <v>7.9572120018455567E-3</v>
      </c>
      <c r="N170" s="5">
        <f t="shared" si="45"/>
        <v>7.5908259418643841E-3</v>
      </c>
      <c r="O170" s="6">
        <f t="shared" si="45"/>
        <v>6.1005380167130493E-3</v>
      </c>
      <c r="Q170" s="11">
        <f t="shared" ref="Q170:S185" si="48">+Q169+C170</f>
        <v>40495804</v>
      </c>
      <c r="R170" s="11">
        <f t="shared" si="48"/>
        <v>3698830</v>
      </c>
      <c r="S170" s="8">
        <f t="shared" si="48"/>
        <v>8838420050.6200008</v>
      </c>
      <c r="U170" s="6">
        <f t="shared" si="39"/>
        <v>0.71363267398942576</v>
      </c>
      <c r="V170" s="6">
        <f t="shared" si="39"/>
        <v>0.72057422606303712</v>
      </c>
      <c r="W170" s="6">
        <f t="shared" si="39"/>
        <v>0.18765318715518775</v>
      </c>
      <c r="Y170" s="8">
        <f t="shared" si="47"/>
        <v>203232756495.00647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25% to 50%</v>
      </c>
      <c r="C171" s="2">
        <v>427819</v>
      </c>
      <c r="D171" s="2">
        <v>37001</v>
      </c>
      <c r="E171" s="2">
        <v>282093438.36999893</v>
      </c>
      <c r="G171" s="7">
        <f t="shared" si="40"/>
        <v>659.37566674224126</v>
      </c>
      <c r="H171" s="7">
        <f t="shared" si="41"/>
        <v>7912.5080009068952</v>
      </c>
      <c r="I171" s="7">
        <f t="shared" si="42"/>
        <v>7623.9409305153622</v>
      </c>
      <c r="J171" s="2">
        <f t="shared" si="43"/>
        <v>35651.583333333336</v>
      </c>
      <c r="K171" s="18">
        <f t="shared" si="44"/>
        <v>11.562363179373531</v>
      </c>
      <c r="M171" s="5">
        <f t="shared" si="45"/>
        <v>7.5391913926065564E-3</v>
      </c>
      <c r="N171" s="5">
        <f t="shared" si="45"/>
        <v>7.2082163653259101E-3</v>
      </c>
      <c r="O171" s="6">
        <f t="shared" si="45"/>
        <v>5.9892755133291583E-3</v>
      </c>
      <c r="Q171" s="11">
        <f t="shared" si="48"/>
        <v>40923623</v>
      </c>
      <c r="R171" s="11">
        <f t="shared" si="48"/>
        <v>3735831</v>
      </c>
      <c r="S171" s="8">
        <f t="shared" si="48"/>
        <v>9120513488.9899998</v>
      </c>
      <c r="U171" s="6">
        <f t="shared" si="39"/>
        <v>0.72117186538203237</v>
      </c>
      <c r="V171" s="6">
        <f t="shared" si="39"/>
        <v>0.72778244242836299</v>
      </c>
      <c r="W171" s="6">
        <f t="shared" si="39"/>
        <v>0.19364246266851692</v>
      </c>
      <c r="Y171" s="8">
        <f t="shared" si="47"/>
        <v>149477153474.28397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25% to 50%</v>
      </c>
      <c r="C172" s="2">
        <v>405219</v>
      </c>
      <c r="D172" s="2">
        <v>35026</v>
      </c>
      <c r="E172" s="2">
        <v>275801197.69000053</v>
      </c>
      <c r="G172" s="7">
        <f t="shared" si="40"/>
        <v>680.62257122691813</v>
      </c>
      <c r="H172" s="7">
        <f t="shared" si="41"/>
        <v>8167.4708547230175</v>
      </c>
      <c r="I172" s="7">
        <f t="shared" si="42"/>
        <v>7874.1848252726695</v>
      </c>
      <c r="J172" s="2">
        <f t="shared" si="43"/>
        <v>33768.25</v>
      </c>
      <c r="K172" s="18">
        <f t="shared" si="44"/>
        <v>11.569091532004796</v>
      </c>
      <c r="M172" s="5">
        <f t="shared" si="45"/>
        <v>7.1409254776450696E-3</v>
      </c>
      <c r="N172" s="5">
        <f t="shared" si="45"/>
        <v>6.8234638634605905E-3</v>
      </c>
      <c r="O172" s="6">
        <f t="shared" si="45"/>
        <v>5.8556816117962263E-3</v>
      </c>
      <c r="Q172" s="11">
        <f t="shared" si="48"/>
        <v>41328842</v>
      </c>
      <c r="R172" s="11">
        <f t="shared" si="48"/>
        <v>3770857</v>
      </c>
      <c r="S172" s="8">
        <f t="shared" si="48"/>
        <v>9396314686.6800003</v>
      </c>
      <c r="U172" s="6">
        <f t="shared" si="39"/>
        <v>0.72831279085967737</v>
      </c>
      <c r="V172" s="6">
        <f t="shared" si="39"/>
        <v>0.73460590629182354</v>
      </c>
      <c r="W172" s="6">
        <f t="shared" si="39"/>
        <v>0.19949814428031315</v>
      </c>
      <c r="Y172" s="8">
        <f t="shared" si="47"/>
        <v>108517532652.96243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25% to 50%</v>
      </c>
      <c r="C173" s="2">
        <v>461443</v>
      </c>
      <c r="D173" s="2">
        <v>39885</v>
      </c>
      <c r="E173" s="2">
        <v>325014958.27999878</v>
      </c>
      <c r="G173" s="7">
        <f t="shared" si="40"/>
        <v>704.34475824749484</v>
      </c>
      <c r="H173" s="7">
        <f t="shared" si="41"/>
        <v>8452.137098969939</v>
      </c>
      <c r="I173" s="7">
        <f t="shared" si="42"/>
        <v>8148.8017620659093</v>
      </c>
      <c r="J173" s="2">
        <f t="shared" si="43"/>
        <v>38453.583333333336</v>
      </c>
      <c r="K173" s="18">
        <f t="shared" si="44"/>
        <v>11.569336843424846</v>
      </c>
      <c r="M173" s="5">
        <f t="shared" si="45"/>
        <v>8.1317264866182827E-3</v>
      </c>
      <c r="N173" s="5">
        <f t="shared" si="45"/>
        <v>7.7700524237459502E-3</v>
      </c>
      <c r="O173" s="6">
        <f t="shared" si="45"/>
        <v>6.9005650834702966E-3</v>
      </c>
      <c r="Q173" s="11">
        <f t="shared" si="48"/>
        <v>41790285</v>
      </c>
      <c r="R173" s="11">
        <f t="shared" si="48"/>
        <v>3810742</v>
      </c>
      <c r="S173" s="8">
        <f t="shared" si="48"/>
        <v>9721329644.9599991</v>
      </c>
      <c r="U173" s="6">
        <f t="shared" si="39"/>
        <v>0.73644451734629568</v>
      </c>
      <c r="V173" s="6">
        <f t="shared" si="39"/>
        <v>0.7423759587155695</v>
      </c>
      <c r="W173" s="6">
        <f t="shared" si="39"/>
        <v>0.20639870936378343</v>
      </c>
      <c r="Y173" s="8">
        <f t="shared" si="47"/>
        <v>87444108267.677505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10% to 25%</v>
      </c>
      <c r="C174" s="2">
        <v>501793</v>
      </c>
      <c r="D174" s="2">
        <v>43438</v>
      </c>
      <c r="E174" s="2">
        <v>368076525.56000137</v>
      </c>
      <c r="G174" s="7">
        <f t="shared" si="40"/>
        <v>733.52263893677548</v>
      </c>
      <c r="H174" s="7">
        <f t="shared" si="41"/>
        <v>8802.2716672413062</v>
      </c>
      <c r="I174" s="7">
        <f t="shared" si="42"/>
        <v>8473.6066476357428</v>
      </c>
      <c r="J174" s="2">
        <f t="shared" si="43"/>
        <v>41816.083333333336</v>
      </c>
      <c r="K174" s="18">
        <f t="shared" si="44"/>
        <v>11.551936092821952</v>
      </c>
      <c r="M174" s="5">
        <f t="shared" si="45"/>
        <v>8.8427897462950954E-3</v>
      </c>
      <c r="N174" s="5">
        <f t="shared" si="45"/>
        <v>8.4622173043168263E-3</v>
      </c>
      <c r="O174" s="6">
        <f t="shared" si="45"/>
        <v>7.8148280736551994E-3</v>
      </c>
      <c r="Q174" s="11">
        <f t="shared" si="48"/>
        <v>42292078</v>
      </c>
      <c r="R174" s="11">
        <f t="shared" si="48"/>
        <v>3854180</v>
      </c>
      <c r="S174" s="8">
        <f t="shared" si="48"/>
        <v>10089406170.52</v>
      </c>
      <c r="U174" s="6">
        <f t="shared" si="39"/>
        <v>0.74528730709259083</v>
      </c>
      <c r="V174" s="6">
        <f t="shared" si="39"/>
        <v>0.75083817601988634</v>
      </c>
      <c r="W174" s="6">
        <f t="shared" si="39"/>
        <v>0.21421353743743865</v>
      </c>
      <c r="Y174" s="8">
        <f t="shared" si="47"/>
        <v>56059326752.006409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10% to 25%</v>
      </c>
      <c r="C175" s="2">
        <v>470991</v>
      </c>
      <c r="D175" s="2">
        <v>40783</v>
      </c>
      <c r="E175" s="2">
        <v>359838198.06999969</v>
      </c>
      <c r="G175" s="7">
        <f t="shared" si="40"/>
        <v>764.00228044697178</v>
      </c>
      <c r="H175" s="7">
        <f t="shared" si="41"/>
        <v>9168.0273653636614</v>
      </c>
      <c r="I175" s="7">
        <f t="shared" si="42"/>
        <v>8823.2400281980154</v>
      </c>
      <c r="J175" s="2">
        <f t="shared" si="43"/>
        <v>39249.25</v>
      </c>
      <c r="K175" s="18">
        <f t="shared" si="44"/>
        <v>11.548709020915577</v>
      </c>
      <c r="M175" s="5">
        <f t="shared" si="45"/>
        <v>8.2999850244967026E-3</v>
      </c>
      <c r="N175" s="5">
        <f t="shared" si="45"/>
        <v>7.9449930549738267E-3</v>
      </c>
      <c r="O175" s="6">
        <f t="shared" si="45"/>
        <v>7.6399157701583127E-3</v>
      </c>
      <c r="Q175" s="11">
        <f t="shared" si="48"/>
        <v>42763069</v>
      </c>
      <c r="R175" s="11">
        <f t="shared" si="48"/>
        <v>3894963</v>
      </c>
      <c r="S175" s="8">
        <f t="shared" si="48"/>
        <v>10449244368.59</v>
      </c>
      <c r="U175" s="6">
        <f t="shared" si="39"/>
        <v>0.75358729211708753</v>
      </c>
      <c r="V175" s="6">
        <f t="shared" si="39"/>
        <v>0.75878316907486021</v>
      </c>
      <c r="W175" s="6">
        <f t="shared" si="39"/>
        <v>0.22185345320759695</v>
      </c>
      <c r="Y175" s="8">
        <f t="shared" si="47"/>
        <v>24625498527.328426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10% to 25%</v>
      </c>
      <c r="C176" s="2">
        <v>619137</v>
      </c>
      <c r="D176" s="2">
        <v>53673</v>
      </c>
      <c r="E176" s="2">
        <v>496268574.05999947</v>
      </c>
      <c r="G176" s="7">
        <f t="shared" si="40"/>
        <v>801.54888830743357</v>
      </c>
      <c r="H176" s="7">
        <f t="shared" si="41"/>
        <v>9618.5866596892029</v>
      </c>
      <c r="I176" s="7">
        <f t="shared" si="42"/>
        <v>9246.1493499524804</v>
      </c>
      <c r="J176" s="2">
        <f t="shared" si="43"/>
        <v>51594.75</v>
      </c>
      <c r="K176" s="18">
        <f t="shared" si="44"/>
        <v>11.535352970767425</v>
      </c>
      <c r="M176" s="5">
        <f t="shared" si="45"/>
        <v>1.0910670964226099E-2</v>
      </c>
      <c r="N176" s="5">
        <f t="shared" si="45"/>
        <v>1.0456111915249252E-2</v>
      </c>
      <c r="O176" s="6">
        <f t="shared" si="45"/>
        <v>1.0536541494289647E-2</v>
      </c>
      <c r="Q176" s="11">
        <f t="shared" si="48"/>
        <v>43382206</v>
      </c>
      <c r="R176" s="11">
        <f t="shared" si="48"/>
        <v>3948636</v>
      </c>
      <c r="S176" s="8">
        <f t="shared" si="48"/>
        <v>10945512942.65</v>
      </c>
      <c r="U176" s="6">
        <f t="shared" si="39"/>
        <v>0.76449796308131357</v>
      </c>
      <c r="V176" s="6">
        <f t="shared" si="39"/>
        <v>0.76923928099010941</v>
      </c>
      <c r="W176" s="6">
        <f t="shared" si="39"/>
        <v>0.23238999470188659</v>
      </c>
      <c r="Y176" s="8">
        <f t="shared" si="47"/>
        <v>6018326021.9910851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10% to 25%</v>
      </c>
      <c r="C177" s="2">
        <v>564923</v>
      </c>
      <c r="D177" s="2">
        <v>49117</v>
      </c>
      <c r="E177" s="2">
        <v>478729604.80000114</v>
      </c>
      <c r="G177" s="7">
        <f t="shared" si="40"/>
        <v>847.42452475824336</v>
      </c>
      <c r="H177" s="7">
        <f t="shared" si="41"/>
        <v>10169.09429709892</v>
      </c>
      <c r="I177" s="7">
        <f t="shared" si="42"/>
        <v>9746.7191563002852</v>
      </c>
      <c r="J177" s="2">
        <f t="shared" si="43"/>
        <v>47076.916666666664</v>
      </c>
      <c r="K177" s="18">
        <f t="shared" si="44"/>
        <v>11.501577865097625</v>
      </c>
      <c r="M177" s="5">
        <f t="shared" si="45"/>
        <v>9.9552909503445933E-3</v>
      </c>
      <c r="N177" s="5">
        <f t="shared" si="45"/>
        <v>9.5685512071487996E-3</v>
      </c>
      <c r="O177" s="6">
        <f t="shared" si="45"/>
        <v>1.0164162328985699E-2</v>
      </c>
      <c r="Q177" s="11">
        <f t="shared" si="48"/>
        <v>43947129</v>
      </c>
      <c r="R177" s="11">
        <f t="shared" si="48"/>
        <v>3997753</v>
      </c>
      <c r="S177" s="8">
        <f t="shared" si="48"/>
        <v>11424242547.450001</v>
      </c>
      <c r="U177" s="6">
        <f t="shared" si="39"/>
        <v>0.77445325403165821</v>
      </c>
      <c r="V177" s="6">
        <f t="shared" si="39"/>
        <v>0.77880783219725824</v>
      </c>
      <c r="W177" s="6">
        <f t="shared" si="39"/>
        <v>0.2425541570308723</v>
      </c>
      <c r="Y177" s="8">
        <f t="shared" si="47"/>
        <v>2055830199.6744094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10% to 25%</v>
      </c>
      <c r="C178" s="2">
        <v>511991</v>
      </c>
      <c r="D178" s="2">
        <v>44561</v>
      </c>
      <c r="E178" s="2">
        <v>456621000.46999931</v>
      </c>
      <c r="G178" s="7">
        <f t="shared" si="40"/>
        <v>891.85356865647896</v>
      </c>
      <c r="H178" s="7">
        <f t="shared" si="41"/>
        <v>10702.242823877747</v>
      </c>
      <c r="I178" s="7">
        <f t="shared" si="42"/>
        <v>10247.099492156804</v>
      </c>
      <c r="J178" s="2">
        <f t="shared" si="43"/>
        <v>42665.916666666664</v>
      </c>
      <c r="K178" s="18">
        <f t="shared" si="44"/>
        <v>11.489665851304952</v>
      </c>
      <c r="M178" s="5">
        <f t="shared" si="45"/>
        <v>9.0225028348250632E-3</v>
      </c>
      <c r="N178" s="5">
        <f t="shared" si="45"/>
        <v>8.6809904990483456E-3</v>
      </c>
      <c r="O178" s="6">
        <f t="shared" si="45"/>
        <v>9.6947628161410029E-3</v>
      </c>
      <c r="Q178" s="11">
        <f t="shared" si="48"/>
        <v>44459120</v>
      </c>
      <c r="R178" s="11">
        <f t="shared" si="48"/>
        <v>4042314</v>
      </c>
      <c r="S178" s="8">
        <f t="shared" si="48"/>
        <v>11880863547.92</v>
      </c>
      <c r="U178" s="6">
        <f t="shared" si="39"/>
        <v>0.7834757568664833</v>
      </c>
      <c r="V178" s="6">
        <f t="shared" si="39"/>
        <v>0.7874888226963066</v>
      </c>
      <c r="W178" s="6">
        <f t="shared" si="39"/>
        <v>0.25224891984701331</v>
      </c>
      <c r="Y178" s="8">
        <f t="shared" si="47"/>
        <v>23497995862.729198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10% to 25%</v>
      </c>
      <c r="C179" s="2">
        <v>477821</v>
      </c>
      <c r="D179" s="2">
        <v>41612</v>
      </c>
      <c r="E179" s="2">
        <v>447224062.96999931</v>
      </c>
      <c r="G179" s="7">
        <f t="shared" si="40"/>
        <v>935.96569211064252</v>
      </c>
      <c r="H179" s="7">
        <f t="shared" si="41"/>
        <v>11231.58830532771</v>
      </c>
      <c r="I179" s="7">
        <f t="shared" si="42"/>
        <v>10747.478202681903</v>
      </c>
      <c r="J179" s="2">
        <f t="shared" si="43"/>
        <v>39818.416666666664</v>
      </c>
      <c r="K179" s="18">
        <f t="shared" si="44"/>
        <v>11.482769393444199</v>
      </c>
      <c r="M179" s="5">
        <f t="shared" si="45"/>
        <v>8.4203459182660353E-3</v>
      </c>
      <c r="N179" s="5">
        <f t="shared" si="45"/>
        <v>8.1064917000605863E-3</v>
      </c>
      <c r="O179" s="6">
        <f t="shared" si="45"/>
        <v>9.4952514485805301E-3</v>
      </c>
      <c r="Q179" s="11">
        <f t="shared" si="48"/>
        <v>44936941</v>
      </c>
      <c r="R179" s="11">
        <f t="shared" si="48"/>
        <v>4083926</v>
      </c>
      <c r="S179" s="8">
        <f t="shared" si="48"/>
        <v>12328087610.889999</v>
      </c>
      <c r="U179" s="6">
        <f t="shared" si="39"/>
        <v>0.79189610278474931</v>
      </c>
      <c r="V179" s="6">
        <f t="shared" si="39"/>
        <v>0.7955953143963671</v>
      </c>
      <c r="W179" s="6">
        <f t="shared" si="39"/>
        <v>0.26174417129559385</v>
      </c>
      <c r="Y179" s="8">
        <f t="shared" si="47"/>
        <v>64371553969.788033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10% to 25%</v>
      </c>
      <c r="C180" s="2">
        <v>438278</v>
      </c>
      <c r="D180" s="2">
        <v>38278</v>
      </c>
      <c r="E180" s="2">
        <v>430516269.09000015</v>
      </c>
      <c r="G180" s="7">
        <f t="shared" si="40"/>
        <v>982.29039351735696</v>
      </c>
      <c r="H180" s="7">
        <f t="shared" si="41"/>
        <v>11787.484722208283</v>
      </c>
      <c r="I180" s="7">
        <f t="shared" si="42"/>
        <v>11247.094129526102</v>
      </c>
      <c r="J180" s="2">
        <f t="shared" si="43"/>
        <v>36523.166666666664</v>
      </c>
      <c r="K180" s="18">
        <f t="shared" si="44"/>
        <v>11.449866764198756</v>
      </c>
      <c r="M180" s="5">
        <f t="shared" si="45"/>
        <v>7.7235039237827591E-3</v>
      </c>
      <c r="N180" s="5">
        <f t="shared" si="45"/>
        <v>7.456990514633258E-3</v>
      </c>
      <c r="O180" s="6">
        <f t="shared" si="45"/>
        <v>9.1405194089221684E-3</v>
      </c>
      <c r="Q180" s="11">
        <f t="shared" si="48"/>
        <v>45375219</v>
      </c>
      <c r="R180" s="11">
        <f t="shared" si="48"/>
        <v>4122204</v>
      </c>
      <c r="S180" s="8">
        <f t="shared" si="48"/>
        <v>12758603879.98</v>
      </c>
      <c r="U180" s="6">
        <f t="shared" si="39"/>
        <v>0.79961960670853205</v>
      </c>
      <c r="V180" s="6">
        <f t="shared" si="39"/>
        <v>0.80305230491100044</v>
      </c>
      <c r="W180" s="6">
        <f t="shared" si="39"/>
        <v>0.27088469070451598</v>
      </c>
      <c r="Y180" s="8">
        <f t="shared" si="47"/>
        <v>121960207045.24454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10% to 25%</v>
      </c>
      <c r="C181" s="2">
        <v>406459</v>
      </c>
      <c r="D181" s="2">
        <v>35579</v>
      </c>
      <c r="E181" s="2">
        <v>417942865.22000122</v>
      </c>
      <c r="G181" s="7">
        <f t="shared" si="40"/>
        <v>1028.2534406176298</v>
      </c>
      <c r="H181" s="7">
        <f t="shared" si="41"/>
        <v>12339.041287411557</v>
      </c>
      <c r="I181" s="7">
        <f t="shared" si="42"/>
        <v>11746.897473790754</v>
      </c>
      <c r="J181" s="2">
        <f t="shared" si="43"/>
        <v>33871.583333333336</v>
      </c>
      <c r="K181" s="18">
        <f t="shared" si="44"/>
        <v>11.424126591528712</v>
      </c>
      <c r="M181" s="5">
        <f t="shared" si="45"/>
        <v>7.1627772358110985E-3</v>
      </c>
      <c r="N181" s="5">
        <f t="shared" si="45"/>
        <v>6.9311945639828803E-3</v>
      </c>
      <c r="O181" s="6">
        <f t="shared" si="45"/>
        <v>8.8735667979259122E-3</v>
      </c>
      <c r="Q181" s="11">
        <f t="shared" si="48"/>
        <v>45781678</v>
      </c>
      <c r="R181" s="11">
        <f t="shared" si="48"/>
        <v>4157783</v>
      </c>
      <c r="S181" s="8">
        <f t="shared" si="48"/>
        <v>13176546745.200001</v>
      </c>
      <c r="U181" s="6">
        <f t="shared" si="39"/>
        <v>0.8067823839443431</v>
      </c>
      <c r="V181" s="6">
        <f t="shared" si="39"/>
        <v>0.80998349947498327</v>
      </c>
      <c r="W181" s="6">
        <f t="shared" si="39"/>
        <v>0.27975825750244193</v>
      </c>
      <c r="Y181" s="8">
        <f t="shared" si="47"/>
        <v>191688063958.09384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10% to 25%</v>
      </c>
      <c r="C182" s="2">
        <v>379214</v>
      </c>
      <c r="D182" s="2">
        <v>33265</v>
      </c>
      <c r="E182" s="2">
        <v>407424523.42000008</v>
      </c>
      <c r="G182" s="7">
        <f t="shared" si="40"/>
        <v>1074.3920936990726</v>
      </c>
      <c r="H182" s="7">
        <f t="shared" si="41"/>
        <v>12892.705124388871</v>
      </c>
      <c r="I182" s="7">
        <f t="shared" si="42"/>
        <v>12247.843782353828</v>
      </c>
      <c r="J182" s="2">
        <f t="shared" si="43"/>
        <v>31601.166666666668</v>
      </c>
      <c r="K182" s="18">
        <f t="shared" si="44"/>
        <v>11.399789568615661</v>
      </c>
      <c r="M182" s="5">
        <f t="shared" si="45"/>
        <v>6.682655339655094E-3</v>
      </c>
      <c r="N182" s="5">
        <f t="shared" si="45"/>
        <v>6.4804009997720706E-3</v>
      </c>
      <c r="O182" s="6">
        <f t="shared" si="45"/>
        <v>8.6502463004780247E-3</v>
      </c>
      <c r="Q182" s="11">
        <f t="shared" si="48"/>
        <v>46160892</v>
      </c>
      <c r="R182" s="11">
        <f t="shared" si="48"/>
        <v>4191048</v>
      </c>
      <c r="S182" s="8">
        <f t="shared" si="48"/>
        <v>13583971268.620001</v>
      </c>
      <c r="U182" s="6">
        <f t="shared" si="39"/>
        <v>0.81346503928399827</v>
      </c>
      <c r="V182" s="6">
        <f t="shared" si="39"/>
        <v>0.81646390047475537</v>
      </c>
      <c r="W182" s="6">
        <f t="shared" si="39"/>
        <v>0.28840850380291994</v>
      </c>
      <c r="Y182" s="8">
        <f t="shared" si="47"/>
        <v>271771497029.34586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10% to 25%</v>
      </c>
      <c r="C183" s="2">
        <v>356484</v>
      </c>
      <c r="D183" s="2">
        <v>31364</v>
      </c>
      <c r="E183" s="2">
        <v>399768031.29999924</v>
      </c>
      <c r="G183" s="7">
        <f t="shared" si="40"/>
        <v>1121.4192819313048</v>
      </c>
      <c r="H183" s="7">
        <f t="shared" si="41"/>
        <v>13457.031383175658</v>
      </c>
      <c r="I183" s="7">
        <f t="shared" si="42"/>
        <v>12746.079304297897</v>
      </c>
      <c r="J183" s="2">
        <f t="shared" si="43"/>
        <v>29707</v>
      </c>
      <c r="K183" s="18">
        <f t="shared" si="44"/>
        <v>11.366024741742125</v>
      </c>
      <c r="M183" s="5">
        <f t="shared" si="45"/>
        <v>6.2820985145632981E-3</v>
      </c>
      <c r="N183" s="5">
        <f t="shared" si="45"/>
        <v>6.1100645410146169E-3</v>
      </c>
      <c r="O183" s="6">
        <f t="shared" si="45"/>
        <v>8.487687252535292E-3</v>
      </c>
      <c r="Q183" s="11">
        <f t="shared" si="48"/>
        <v>46517376</v>
      </c>
      <c r="R183" s="11">
        <f t="shared" si="48"/>
        <v>4222412</v>
      </c>
      <c r="S183" s="8">
        <f t="shared" si="48"/>
        <v>13983739299.92</v>
      </c>
      <c r="U183" s="6">
        <f t="shared" si="39"/>
        <v>0.81974713779856156</v>
      </c>
      <c r="V183" s="6">
        <f t="shared" si="39"/>
        <v>0.82257396501576996</v>
      </c>
      <c r="W183" s="6">
        <f t="shared" si="39"/>
        <v>0.29689619105545523</v>
      </c>
      <c r="Y183" s="8">
        <f t="shared" si="47"/>
        <v>363268432926.75275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>Top 10% to 25%</v>
      </c>
      <c r="C184" s="2">
        <v>332950</v>
      </c>
      <c r="D184" s="2">
        <v>29392</v>
      </c>
      <c r="E184" s="2">
        <v>389367140.87999916</v>
      </c>
      <c r="G184" s="7">
        <f t="shared" si="40"/>
        <v>1169.4462858687466</v>
      </c>
      <c r="H184" s="7">
        <f t="shared" si="41"/>
        <v>14033.355430424959</v>
      </c>
      <c r="I184" s="7">
        <f t="shared" si="42"/>
        <v>13247.385032661919</v>
      </c>
      <c r="J184" s="2">
        <f t="shared" si="43"/>
        <v>27745.833333333332</v>
      </c>
      <c r="K184" s="18">
        <f t="shared" si="44"/>
        <v>11.327912357103974</v>
      </c>
      <c r="M184" s="5">
        <f t="shared" si="45"/>
        <v>5.8673732914348194E-3</v>
      </c>
      <c r="N184" s="5">
        <f t="shared" si="45"/>
        <v>5.7258964733293465E-3</v>
      </c>
      <c r="O184" s="6">
        <f t="shared" si="45"/>
        <v>8.2668604276744436E-3</v>
      </c>
      <c r="Q184" s="11">
        <f t="shared" si="48"/>
        <v>46850326</v>
      </c>
      <c r="R184" s="11">
        <f t="shared" si="48"/>
        <v>4251804</v>
      </c>
      <c r="S184" s="8">
        <f t="shared" si="48"/>
        <v>14373106440.799999</v>
      </c>
      <c r="U184" s="6">
        <f t="shared" si="39"/>
        <v>0.82561451108999639</v>
      </c>
      <c r="V184" s="6">
        <f t="shared" si="39"/>
        <v>0.82829986148909929</v>
      </c>
      <c r="W184" s="6">
        <f t="shared" si="39"/>
        <v>0.30516305148312967</v>
      </c>
      <c r="Y184" s="8">
        <f t="shared" si="47"/>
        <v>460337616177.0636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>Top 10% to 25%</v>
      </c>
      <c r="C185" s="2">
        <v>313218</v>
      </c>
      <c r="D185" s="2">
        <v>27675</v>
      </c>
      <c r="E185" s="2">
        <v>380510235.75</v>
      </c>
      <c r="G185" s="7">
        <f t="shared" si="40"/>
        <v>1214.8415344903549</v>
      </c>
      <c r="H185" s="7">
        <f t="shared" si="41"/>
        <v>14578.098413884258</v>
      </c>
      <c r="I185" s="7">
        <f t="shared" si="42"/>
        <v>13749.240677506776</v>
      </c>
      <c r="J185" s="2">
        <f t="shared" si="43"/>
        <v>26101.5</v>
      </c>
      <c r="K185" s="18">
        <f t="shared" si="44"/>
        <v>11.317723577235773</v>
      </c>
      <c r="M185" s="5">
        <f t="shared" si="45"/>
        <v>5.5196483784250823E-3</v>
      </c>
      <c r="N185" s="5">
        <f t="shared" si="45"/>
        <v>5.3914053109482057E-3</v>
      </c>
      <c r="O185" s="6">
        <f t="shared" si="45"/>
        <v>8.0788147739878566E-3</v>
      </c>
      <c r="Q185" s="11">
        <f t="shared" si="48"/>
        <v>47163544</v>
      </c>
      <c r="R185" s="11">
        <f t="shared" si="48"/>
        <v>4279479</v>
      </c>
      <c r="S185" s="8">
        <f t="shared" si="48"/>
        <v>14753616676.549999</v>
      </c>
      <c r="U185" s="6">
        <f t="shared" si="39"/>
        <v>0.8311341594684214</v>
      </c>
      <c r="V185" s="6">
        <f t="shared" si="39"/>
        <v>0.83369126680004757</v>
      </c>
      <c r="W185" s="6">
        <f t="shared" si="39"/>
        <v>0.31324186625711753</v>
      </c>
      <c r="Y185" s="8">
        <f t="shared" si="47"/>
        <v>556633023563.448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>Top 10% to 25%</v>
      </c>
      <c r="C186" s="2">
        <v>574953</v>
      </c>
      <c r="D186" s="2">
        <v>50895</v>
      </c>
      <c r="E186" s="2">
        <v>737526663.43000031</v>
      </c>
      <c r="G186" s="7">
        <f t="shared" si="40"/>
        <v>1282.7599185150791</v>
      </c>
      <c r="H186" s="7">
        <f t="shared" si="41"/>
        <v>15393.119022180948</v>
      </c>
      <c r="I186" s="7">
        <f t="shared" si="42"/>
        <v>14491.141829845767</v>
      </c>
      <c r="J186" s="2">
        <f t="shared" si="43"/>
        <v>47912.75</v>
      </c>
      <c r="K186" s="18">
        <f t="shared" si="44"/>
        <v>11.296846448570587</v>
      </c>
      <c r="M186" s="5">
        <f t="shared" si="45"/>
        <v>1.0132043478090776E-2</v>
      </c>
      <c r="N186" s="5">
        <f t="shared" si="45"/>
        <v>9.914925864524261E-3</v>
      </c>
      <c r="O186" s="6">
        <f t="shared" si="45"/>
        <v>1.565882003931942E-2</v>
      </c>
      <c r="Q186" s="11">
        <f t="shared" ref="Q186:S201" si="49">+Q185+C186</f>
        <v>47738497</v>
      </c>
      <c r="R186" s="11">
        <f t="shared" si="49"/>
        <v>4330374</v>
      </c>
      <c r="S186" s="8">
        <f t="shared" si="49"/>
        <v>15491143339.98</v>
      </c>
      <c r="U186" s="6">
        <f t="shared" si="39"/>
        <v>0.84126620294651222</v>
      </c>
      <c r="V186" s="6">
        <f t="shared" si="39"/>
        <v>0.84360619266457182</v>
      </c>
      <c r="W186" s="6">
        <f t="shared" si="39"/>
        <v>0.32890068629643693</v>
      </c>
      <c r="Y186" s="8">
        <f t="shared" si="47"/>
        <v>1414262745910.052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>Top 10% to 25%</v>
      </c>
      <c r="C187" s="2">
        <v>522563</v>
      </c>
      <c r="D187" s="2">
        <v>46313</v>
      </c>
      <c r="E187" s="2">
        <v>717545632.61000061</v>
      </c>
      <c r="G187" s="7">
        <f t="shared" si="40"/>
        <v>1373.1275130654114</v>
      </c>
      <c r="H187" s="7">
        <f t="shared" si="41"/>
        <v>16477.530156784938</v>
      </c>
      <c r="I187" s="7">
        <f t="shared" si="42"/>
        <v>15493.395647226494</v>
      </c>
      <c r="J187" s="2">
        <f t="shared" si="43"/>
        <v>43546.916666666664</v>
      </c>
      <c r="K187" s="18">
        <f t="shared" si="44"/>
        <v>11.283289789044114</v>
      </c>
      <c r="M187" s="5">
        <f t="shared" si="45"/>
        <v>9.2088066955760724E-3</v>
      </c>
      <c r="N187" s="5">
        <f t="shared" si="45"/>
        <v>9.0223000601967213E-3</v>
      </c>
      <c r="O187" s="6">
        <f t="shared" si="45"/>
        <v>1.5234592168891834E-2</v>
      </c>
      <c r="Q187" s="11">
        <f t="shared" si="49"/>
        <v>48261060</v>
      </c>
      <c r="R187" s="11">
        <f t="shared" si="49"/>
        <v>4376687</v>
      </c>
      <c r="S187" s="8">
        <f t="shared" si="49"/>
        <v>16208688972.59</v>
      </c>
      <c r="U187" s="6">
        <f t="shared" si="39"/>
        <v>0.85047500964208833</v>
      </c>
      <c r="V187" s="6">
        <f t="shared" si="39"/>
        <v>0.85262849272476848</v>
      </c>
      <c r="W187" s="6">
        <f t="shared" si="39"/>
        <v>0.34413527846532876</v>
      </c>
      <c r="Y187" s="8">
        <f t="shared" si="47"/>
        <v>1849725601446.2676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>Top 10% to 25%</v>
      </c>
      <c r="C188" s="2">
        <v>485252</v>
      </c>
      <c r="D188" s="2">
        <v>43000</v>
      </c>
      <c r="E188" s="2">
        <v>709149197.30999947</v>
      </c>
      <c r="G188" s="7">
        <f t="shared" si="40"/>
        <v>1461.4039660011695</v>
      </c>
      <c r="H188" s="7">
        <f t="shared" si="41"/>
        <v>17536.847592014034</v>
      </c>
      <c r="I188" s="7">
        <f t="shared" si="42"/>
        <v>16491.841797906964</v>
      </c>
      <c r="J188" s="2">
        <f t="shared" si="43"/>
        <v>40437.666666666664</v>
      </c>
      <c r="K188" s="18">
        <f t="shared" si="44"/>
        <v>11.284930232558139</v>
      </c>
      <c r="M188" s="5">
        <f t="shared" si="45"/>
        <v>8.5512978657916478E-3</v>
      </c>
      <c r="N188" s="5">
        <f t="shared" si="45"/>
        <v>8.3768899140297323E-3</v>
      </c>
      <c r="O188" s="6">
        <f t="shared" si="45"/>
        <v>1.5056322994563895E-2</v>
      </c>
      <c r="Q188" s="11">
        <f t="shared" si="49"/>
        <v>48746312</v>
      </c>
      <c r="R188" s="11">
        <f t="shared" si="49"/>
        <v>4419687</v>
      </c>
      <c r="S188" s="8">
        <f t="shared" si="49"/>
        <v>16917838169.9</v>
      </c>
      <c r="U188" s="6">
        <f t="shared" si="39"/>
        <v>0.85902630750787989</v>
      </c>
      <c r="V188" s="6">
        <f t="shared" si="39"/>
        <v>0.86100538263879822</v>
      </c>
      <c r="W188" s="6">
        <f t="shared" si="39"/>
        <v>0.35919160145989271</v>
      </c>
      <c r="Y188" s="8">
        <f t="shared" si="47"/>
        <v>2321396122828.5859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>Top 10% to 25%</v>
      </c>
      <c r="C189" s="2">
        <v>445376</v>
      </c>
      <c r="D189" s="2">
        <v>39468</v>
      </c>
      <c r="E189" s="2">
        <v>690504092.69000053</v>
      </c>
      <c r="G189" s="7">
        <f t="shared" si="40"/>
        <v>1550.3846024258166</v>
      </c>
      <c r="H189" s="7">
        <f t="shared" si="41"/>
        <v>18604.615229109801</v>
      </c>
      <c r="I189" s="7">
        <f t="shared" si="42"/>
        <v>17495.289669859139</v>
      </c>
      <c r="J189" s="2">
        <f t="shared" si="43"/>
        <v>37114.666666666664</v>
      </c>
      <c r="K189" s="18">
        <f t="shared" si="44"/>
        <v>11.284483632309719</v>
      </c>
      <c r="M189" s="5">
        <f t="shared" si="45"/>
        <v>7.8485876168976551E-3</v>
      </c>
      <c r="N189" s="5">
        <f t="shared" si="45"/>
        <v>7.6888160727191972E-3</v>
      </c>
      <c r="O189" s="6">
        <f t="shared" si="45"/>
        <v>1.4660458882341793E-2</v>
      </c>
      <c r="Q189" s="11">
        <f t="shared" si="49"/>
        <v>49191688</v>
      </c>
      <c r="R189" s="11">
        <f t="shared" si="49"/>
        <v>4459155</v>
      </c>
      <c r="S189" s="8">
        <f t="shared" si="49"/>
        <v>17608342262.59</v>
      </c>
      <c r="U189" s="6">
        <f t="shared" si="39"/>
        <v>0.86687489512477756</v>
      </c>
      <c r="V189" s="6">
        <f t="shared" si="39"/>
        <v>0.86869419871151743</v>
      </c>
      <c r="W189" s="6">
        <f t="shared" si="39"/>
        <v>0.37385206034223445</v>
      </c>
      <c r="Y189" s="8">
        <f t="shared" si="47"/>
        <v>2773477741625.5718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>Top 10% to 25%</v>
      </c>
      <c r="C190" s="2">
        <v>414048</v>
      </c>
      <c r="D190" s="2">
        <v>36660</v>
      </c>
      <c r="E190" s="2">
        <v>677919404.84999847</v>
      </c>
      <c r="G190" s="7">
        <f t="shared" si="40"/>
        <v>1637.2966536488486</v>
      </c>
      <c r="H190" s="7">
        <f t="shared" si="41"/>
        <v>19647.559843786185</v>
      </c>
      <c r="I190" s="7">
        <f t="shared" si="42"/>
        <v>18492.073236497505</v>
      </c>
      <c r="J190" s="2">
        <f t="shared" si="43"/>
        <v>34504</v>
      </c>
      <c r="K190" s="18">
        <f t="shared" si="44"/>
        <v>11.294271685761048</v>
      </c>
      <c r="M190" s="5">
        <f t="shared" si="45"/>
        <v>7.2965135202643161E-3</v>
      </c>
      <c r="N190" s="5">
        <f t="shared" si="45"/>
        <v>7.1417856801937202E-3</v>
      </c>
      <c r="O190" s="6">
        <f t="shared" si="45"/>
        <v>1.4393266695389345E-2</v>
      </c>
      <c r="Q190" s="11">
        <f t="shared" si="49"/>
        <v>49605736</v>
      </c>
      <c r="R190" s="11">
        <f t="shared" si="49"/>
        <v>4495815</v>
      </c>
      <c r="S190" s="8">
        <f t="shared" si="49"/>
        <v>18286261667.439999</v>
      </c>
      <c r="U190" s="6">
        <f t="shared" si="39"/>
        <v>0.87417140864504195</v>
      </c>
      <c r="V190" s="6">
        <f t="shared" si="39"/>
        <v>0.87583598439171118</v>
      </c>
      <c r="W190" s="6">
        <f t="shared" si="39"/>
        <v>0.38824532703762382</v>
      </c>
      <c r="Y190" s="8">
        <f t="shared" si="47"/>
        <v>3238078268112.9102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>Top 10% to 25%</v>
      </c>
      <c r="C191" s="2">
        <v>380125</v>
      </c>
      <c r="D191" s="2">
        <v>33640</v>
      </c>
      <c r="E191" s="2">
        <v>655840618.47999954</v>
      </c>
      <c r="G191" s="7">
        <f t="shared" si="40"/>
        <v>1725.3288220453785</v>
      </c>
      <c r="H191" s="7">
        <f t="shared" si="41"/>
        <v>20703.945864544541</v>
      </c>
      <c r="I191" s="7">
        <f t="shared" si="42"/>
        <v>19495.856673008311</v>
      </c>
      <c r="J191" s="2">
        <f t="shared" si="43"/>
        <v>31677.083333333332</v>
      </c>
      <c r="K191" s="18">
        <f t="shared" si="44"/>
        <v>11.299791914387633</v>
      </c>
      <c r="M191" s="5">
        <f t="shared" si="45"/>
        <v>6.6987093329528777E-3</v>
      </c>
      <c r="N191" s="5">
        <f t="shared" si="45"/>
        <v>6.5534552722781442E-3</v>
      </c>
      <c r="O191" s="6">
        <f t="shared" si="45"/>
        <v>1.3924500263479585E-2</v>
      </c>
      <c r="Q191" s="11">
        <f t="shared" si="49"/>
        <v>49985861</v>
      </c>
      <c r="R191" s="11">
        <f t="shared" si="49"/>
        <v>4529455</v>
      </c>
      <c r="S191" s="8">
        <f t="shared" si="49"/>
        <v>18942102285.919998</v>
      </c>
      <c r="U191" s="6">
        <f t="shared" si="39"/>
        <v>0.88087011797799475</v>
      </c>
      <c r="V191" s="6">
        <f t="shared" si="39"/>
        <v>0.88238943966398931</v>
      </c>
      <c r="W191" s="6">
        <f t="shared" si="39"/>
        <v>0.4021698273011034</v>
      </c>
      <c r="Y191" s="8">
        <f t="shared" si="47"/>
        <v>3656478143280.627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>Top 10% to 25%</v>
      </c>
      <c r="C192" s="2">
        <v>516043</v>
      </c>
      <c r="D192" s="2">
        <v>45698</v>
      </c>
      <c r="E192" s="2">
        <v>947526538.16000366</v>
      </c>
      <c r="G192" s="7">
        <f t="shared" si="40"/>
        <v>1836.1387290594073</v>
      </c>
      <c r="H192" s="7">
        <f t="shared" si="41"/>
        <v>22033.664748712887</v>
      </c>
      <c r="I192" s="7">
        <f t="shared" si="42"/>
        <v>20734.529698455153</v>
      </c>
      <c r="J192" s="2">
        <f t="shared" si="43"/>
        <v>43003.583333333336</v>
      </c>
      <c r="K192" s="18">
        <f t="shared" si="44"/>
        <v>11.292463565145082</v>
      </c>
      <c r="M192" s="5">
        <f t="shared" si="45"/>
        <v>9.0939087413482462E-3</v>
      </c>
      <c r="N192" s="5">
        <f t="shared" si="45"/>
        <v>8.9024910532867606E-3</v>
      </c>
      <c r="O192" s="6">
        <f t="shared" si="45"/>
        <v>2.0117438838785841E-2</v>
      </c>
      <c r="Q192" s="11">
        <f t="shared" si="49"/>
        <v>50501904</v>
      </c>
      <c r="R192" s="11">
        <f t="shared" si="49"/>
        <v>4575153</v>
      </c>
      <c r="S192" s="8">
        <f t="shared" si="49"/>
        <v>19889628824.080002</v>
      </c>
      <c r="U192" s="6">
        <f t="shared" si="39"/>
        <v>0.88996402671934305</v>
      </c>
      <c r="V192" s="6">
        <f t="shared" si="39"/>
        <v>0.89129193071727608</v>
      </c>
      <c r="W192" s="6">
        <f t="shared" si="39"/>
        <v>0.42228726613988926</v>
      </c>
      <c r="Y192" s="8">
        <f t="shared" si="47"/>
        <v>6268651476822.5869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>Top 10% to 25%</v>
      </c>
      <c r="C193" s="2">
        <v>458496</v>
      </c>
      <c r="D193" s="2">
        <v>40580</v>
      </c>
      <c r="E193" s="2">
        <v>902359835.07999802</v>
      </c>
      <c r="G193" s="7">
        <f t="shared" si="40"/>
        <v>1968.0866028929327</v>
      </c>
      <c r="H193" s="7">
        <f t="shared" si="41"/>
        <v>23617.039234715194</v>
      </c>
      <c r="I193" s="7">
        <f t="shared" si="42"/>
        <v>22236.565674716559</v>
      </c>
      <c r="J193" s="2">
        <f t="shared" si="43"/>
        <v>38208</v>
      </c>
      <c r="K193" s="18">
        <f t="shared" si="44"/>
        <v>11.298570724494825</v>
      </c>
      <c r="M193" s="5">
        <f t="shared" si="45"/>
        <v>8.079793316202729E-3</v>
      </c>
      <c r="N193" s="5">
        <f t="shared" si="45"/>
        <v>7.9054463421238726E-3</v>
      </c>
      <c r="O193" s="6">
        <f t="shared" si="45"/>
        <v>1.9158480593113807E-2</v>
      </c>
      <c r="Q193" s="11">
        <f t="shared" si="49"/>
        <v>50960400</v>
      </c>
      <c r="R193" s="11">
        <f t="shared" si="49"/>
        <v>4615733</v>
      </c>
      <c r="S193" s="8">
        <f t="shared" si="49"/>
        <v>20791988659.16</v>
      </c>
      <c r="U193" s="6">
        <f t="shared" si="39"/>
        <v>0.89804382003554573</v>
      </c>
      <c r="V193" s="6">
        <f t="shared" si="39"/>
        <v>0.89919737705939995</v>
      </c>
      <c r="W193" s="6">
        <f t="shared" si="39"/>
        <v>0.44144574673300307</v>
      </c>
      <c r="Y193" s="8">
        <f t="shared" si="47"/>
        <v>7126227577598.3145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>Top 5% to 10%</v>
      </c>
      <c r="C194" s="2">
        <v>547371</v>
      </c>
      <c r="D194" s="2">
        <v>48488</v>
      </c>
      <c r="E194" s="2">
        <v>1162544819.0099983</v>
      </c>
      <c r="G194" s="7">
        <f t="shared" si="40"/>
        <v>2123.8699511117657</v>
      </c>
      <c r="H194" s="7">
        <f t="shared" si="41"/>
        <v>25486.439413341188</v>
      </c>
      <c r="I194" s="7">
        <f t="shared" si="42"/>
        <v>23975.928456731526</v>
      </c>
      <c r="J194" s="2">
        <f t="shared" si="43"/>
        <v>45614.25</v>
      </c>
      <c r="K194" s="18">
        <f t="shared" si="44"/>
        <v>11.288793103448276</v>
      </c>
      <c r="M194" s="5">
        <f t="shared" si="45"/>
        <v>9.6459828379815843E-3</v>
      </c>
      <c r="N194" s="5">
        <f t="shared" si="45"/>
        <v>9.446014840731945E-3</v>
      </c>
      <c r="O194" s="6">
        <f t="shared" si="45"/>
        <v>2.4682606082144044E-2</v>
      </c>
      <c r="Q194" s="11">
        <f t="shared" si="49"/>
        <v>51507771</v>
      </c>
      <c r="R194" s="11">
        <f t="shared" si="49"/>
        <v>4664221</v>
      </c>
      <c r="S194" s="8">
        <f t="shared" si="49"/>
        <v>21954533478.169998</v>
      </c>
      <c r="U194" s="6">
        <f t="shared" si="39"/>
        <v>0.9076898028735273</v>
      </c>
      <c r="V194" s="6">
        <f t="shared" si="39"/>
        <v>0.90864339190013188</v>
      </c>
      <c r="W194" s="6">
        <f t="shared" si="39"/>
        <v>0.46612835281514708</v>
      </c>
      <c r="Y194" s="8">
        <f t="shared" si="47"/>
        <v>10996069688957.553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>Top 5% to 10%</v>
      </c>
      <c r="C195" s="2">
        <v>585479</v>
      </c>
      <c r="D195" s="2">
        <v>51927</v>
      </c>
      <c r="E195" s="2">
        <v>1361244949.1300011</v>
      </c>
      <c r="G195" s="7">
        <f t="shared" si="40"/>
        <v>2325.0107162340596</v>
      </c>
      <c r="H195" s="7">
        <f t="shared" si="41"/>
        <v>27900.128594808717</v>
      </c>
      <c r="I195" s="7">
        <f t="shared" si="42"/>
        <v>26214.588732836502</v>
      </c>
      <c r="J195" s="2">
        <f t="shared" si="43"/>
        <v>48789.916666666664</v>
      </c>
      <c r="K195" s="18">
        <f t="shared" si="44"/>
        <v>11.275039959943767</v>
      </c>
      <c r="M195" s="5">
        <f t="shared" si="45"/>
        <v>1.0317536709103368E-2</v>
      </c>
      <c r="N195" s="5">
        <f t="shared" si="45"/>
        <v>1.0115971222460975E-2</v>
      </c>
      <c r="O195" s="6">
        <f t="shared" si="45"/>
        <v>2.8901314006367834E-2</v>
      </c>
      <c r="Q195" s="11">
        <f t="shared" si="49"/>
        <v>52093250</v>
      </c>
      <c r="R195" s="11">
        <f t="shared" si="49"/>
        <v>4716148</v>
      </c>
      <c r="S195" s="8">
        <f t="shared" si="49"/>
        <v>23315778427.299999</v>
      </c>
      <c r="U195" s="6">
        <f t="shared" si="39"/>
        <v>0.9180073395826307</v>
      </c>
      <c r="V195" s="6">
        <f t="shared" si="39"/>
        <v>0.91875936312259288</v>
      </c>
      <c r="W195" s="6">
        <f t="shared" si="39"/>
        <v>0.49502966682151495</v>
      </c>
      <c r="Y195" s="8">
        <f t="shared" si="47"/>
        <v>15702734725479.285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>Top 5% to 10%</v>
      </c>
      <c r="C196" s="2">
        <v>487088</v>
      </c>
      <c r="D196" s="2">
        <v>43298</v>
      </c>
      <c r="E196" s="2">
        <v>1243634117.5100021</v>
      </c>
      <c r="G196" s="7">
        <f t="shared" si="40"/>
        <v>2553.2021267409627</v>
      </c>
      <c r="H196" s="7">
        <f t="shared" si="41"/>
        <v>30638.425520891553</v>
      </c>
      <c r="I196" s="7">
        <f t="shared" si="42"/>
        <v>28722.668887939446</v>
      </c>
      <c r="J196" s="2">
        <f t="shared" si="43"/>
        <v>40590.666666666664</v>
      </c>
      <c r="K196" s="18">
        <f t="shared" si="44"/>
        <v>11.249665111552497</v>
      </c>
      <c r="M196" s="5">
        <f t="shared" si="45"/>
        <v>8.5836525657858632E-3</v>
      </c>
      <c r="N196" s="5">
        <f t="shared" si="45"/>
        <v>8.4349437092478916E-3</v>
      </c>
      <c r="O196" s="6">
        <f t="shared" si="45"/>
        <v>2.6404256017376154E-2</v>
      </c>
      <c r="Q196" s="11">
        <f t="shared" si="49"/>
        <v>52580338</v>
      </c>
      <c r="R196" s="11">
        <f t="shared" si="49"/>
        <v>4759446</v>
      </c>
      <c r="S196" s="8">
        <f t="shared" si="49"/>
        <v>24559412544.810001</v>
      </c>
      <c r="U196" s="6">
        <f t="shared" si="39"/>
        <v>0.92659099214841656</v>
      </c>
      <c r="V196" s="6">
        <f t="shared" si="39"/>
        <v>0.92719430683184079</v>
      </c>
      <c r="W196" s="6">
        <f t="shared" si="39"/>
        <v>0.52143392283889112</v>
      </c>
      <c r="Y196" s="8">
        <f t="shared" si="47"/>
        <v>17356254667045.842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>Top 5% to 10%</v>
      </c>
      <c r="C197" s="2">
        <v>507219</v>
      </c>
      <c r="D197" s="2">
        <v>45084</v>
      </c>
      <c r="E197" s="2">
        <v>1418429727.829998</v>
      </c>
      <c r="G197" s="7">
        <f t="shared" si="40"/>
        <v>2796.4838222345734</v>
      </c>
      <c r="H197" s="7">
        <f t="shared" si="41"/>
        <v>33557.805866814881</v>
      </c>
      <c r="I197" s="7">
        <f t="shared" si="42"/>
        <v>31461.931679309688</v>
      </c>
      <c r="J197" s="2">
        <f t="shared" si="43"/>
        <v>42268.25</v>
      </c>
      <c r="K197" s="18">
        <f t="shared" si="44"/>
        <v>11.250532339632686</v>
      </c>
      <c r="M197" s="5">
        <f t="shared" si="45"/>
        <v>8.9384088106570884E-3</v>
      </c>
      <c r="N197" s="5">
        <f t="shared" si="45"/>
        <v>8.7828768577701503E-3</v>
      </c>
      <c r="O197" s="6">
        <f t="shared" si="45"/>
        <v>3.0115434394215407E-2</v>
      </c>
      <c r="Q197" s="11">
        <f t="shared" si="49"/>
        <v>53087557</v>
      </c>
      <c r="R197" s="11">
        <f t="shared" si="49"/>
        <v>4804530</v>
      </c>
      <c r="S197" s="8">
        <f t="shared" si="49"/>
        <v>25977842272.639999</v>
      </c>
      <c r="U197" s="6">
        <f t="shared" si="39"/>
        <v>0.93552940095907366</v>
      </c>
      <c r="V197" s="6">
        <f t="shared" si="39"/>
        <v>0.93597718368961091</v>
      </c>
      <c r="W197" s="6">
        <f t="shared" si="39"/>
        <v>0.5515493572331065</v>
      </c>
      <c r="Y197" s="8">
        <f t="shared" si="47"/>
        <v>23537104781492.012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>Top 5% to 10%</v>
      </c>
      <c r="C198" s="2">
        <v>431898</v>
      </c>
      <c r="D198" s="2">
        <v>38579</v>
      </c>
      <c r="E198" s="2">
        <v>1329717712.3100014</v>
      </c>
      <c r="G198" s="7">
        <f t="shared" si="40"/>
        <v>3078.7771934808716</v>
      </c>
      <c r="H198" s="7">
        <f t="shared" si="41"/>
        <v>36945.326321770459</v>
      </c>
      <c r="I198" s="7">
        <f t="shared" si="42"/>
        <v>34467.397089349164</v>
      </c>
      <c r="J198" s="2">
        <f t="shared" si="43"/>
        <v>35991.5</v>
      </c>
      <c r="K198" s="18">
        <f t="shared" si="44"/>
        <v>11.195157987506157</v>
      </c>
      <c r="M198" s="5">
        <f t="shared" si="45"/>
        <v>7.6110731035414197E-3</v>
      </c>
      <c r="N198" s="5">
        <f t="shared" si="45"/>
        <v>7.5156287440314657E-3</v>
      </c>
      <c r="O198" s="6">
        <f t="shared" si="45"/>
        <v>2.8231942508115233E-2</v>
      </c>
      <c r="Q198" s="11">
        <f t="shared" si="49"/>
        <v>53519455</v>
      </c>
      <c r="R198" s="11">
        <f t="shared" si="49"/>
        <v>4843109</v>
      </c>
      <c r="S198" s="8">
        <f t="shared" si="49"/>
        <v>27307559984.950001</v>
      </c>
      <c r="U198" s="6">
        <f t="shared" si="39"/>
        <v>0.94314047406261503</v>
      </c>
      <c r="V198" s="6">
        <f t="shared" si="39"/>
        <v>0.94349281243364236</v>
      </c>
      <c r="W198" s="6">
        <f t="shared" si="39"/>
        <v>0.57978129974122172</v>
      </c>
      <c r="Y198" s="8">
        <f t="shared" si="47"/>
        <v>26209056211717.348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 xml:space="preserve">Top 5% </v>
      </c>
      <c r="C199" s="2">
        <v>476358</v>
      </c>
      <c r="D199" s="2">
        <v>42833</v>
      </c>
      <c r="E199" s="2">
        <v>1624529071.5200005</v>
      </c>
      <c r="G199" s="7">
        <f t="shared" si="40"/>
        <v>3410.3113026757196</v>
      </c>
      <c r="H199" s="7">
        <f t="shared" si="41"/>
        <v>40923.735632108634</v>
      </c>
      <c r="I199" s="7">
        <f t="shared" si="42"/>
        <v>37927.043903532336</v>
      </c>
      <c r="J199" s="2">
        <f t="shared" si="43"/>
        <v>39696.5</v>
      </c>
      <c r="K199" s="18">
        <f t="shared" si="44"/>
        <v>11.121284990544673</v>
      </c>
      <c r="M199" s="5">
        <f t="shared" si="45"/>
        <v>8.3945643681072463E-3</v>
      </c>
      <c r="N199" s="5">
        <f t="shared" si="45"/>
        <v>8.34435641134036E-3</v>
      </c>
      <c r="O199" s="6">
        <f t="shared" si="45"/>
        <v>3.4491238948934258E-2</v>
      </c>
      <c r="Q199" s="11">
        <f t="shared" si="49"/>
        <v>53995813</v>
      </c>
      <c r="R199" s="11">
        <f t="shared" si="49"/>
        <v>4885942</v>
      </c>
      <c r="S199" s="8">
        <f t="shared" si="49"/>
        <v>28932089056.470001</v>
      </c>
      <c r="U199" s="6">
        <f t="shared" si="39"/>
        <v>0.95153503843072229</v>
      </c>
      <c r="V199" s="6">
        <f t="shared" si="39"/>
        <v>0.95183716884498271</v>
      </c>
      <c r="W199" s="6">
        <f t="shared" si="39"/>
        <v>0.61427253869015597</v>
      </c>
      <c r="Y199" s="8">
        <f t="shared" si="47"/>
        <v>38058836609865.68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469800</v>
      </c>
      <c r="D200" s="2">
        <v>42300</v>
      </c>
      <c r="E200" s="2">
        <v>1793487350.0499992</v>
      </c>
      <c r="G200" s="7">
        <f t="shared" si="40"/>
        <v>3817.5550235206456</v>
      </c>
      <c r="H200" s="7">
        <f t="shared" si="41"/>
        <v>45810.660282247743</v>
      </c>
      <c r="I200" s="7">
        <f t="shared" si="42"/>
        <v>42399.228133569719</v>
      </c>
      <c r="J200" s="2">
        <f t="shared" si="43"/>
        <v>39150</v>
      </c>
      <c r="K200" s="18">
        <f t="shared" si="44"/>
        <v>11.106382978723405</v>
      </c>
      <c r="M200" s="5">
        <f t="shared" si="45"/>
        <v>8.2789967632259445E-3</v>
      </c>
      <c r="N200" s="5">
        <f t="shared" si="45"/>
        <v>8.2405219386850626E-3</v>
      </c>
      <c r="O200" s="6">
        <f t="shared" si="45"/>
        <v>3.8078481836330641E-2</v>
      </c>
      <c r="Q200" s="11">
        <f t="shared" si="49"/>
        <v>54465613</v>
      </c>
      <c r="R200" s="11">
        <f t="shared" si="49"/>
        <v>4928242</v>
      </c>
      <c r="S200" s="8">
        <f t="shared" si="49"/>
        <v>30725576406.52</v>
      </c>
      <c r="U200" s="6">
        <f t="shared" si="39"/>
        <v>0.95981403519394826</v>
      </c>
      <c r="V200" s="6">
        <f t="shared" si="39"/>
        <v>0.96007769078366778</v>
      </c>
      <c r="W200" s="6">
        <f t="shared" si="39"/>
        <v>0.65235102052648664</v>
      </c>
      <c r="Y200" s="8">
        <f t="shared" si="47"/>
        <v>50317973088120.125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368674</v>
      </c>
      <c r="D201" s="2">
        <v>33265</v>
      </c>
      <c r="E201" s="2">
        <v>1576917742.1899986</v>
      </c>
      <c r="G201" s="7">
        <f t="shared" si="40"/>
        <v>4277.2686497827308</v>
      </c>
      <c r="H201" s="7">
        <f t="shared" si="41"/>
        <v>51327.223797392769</v>
      </c>
      <c r="I201" s="7">
        <f t="shared" si="42"/>
        <v>47404.711925146512</v>
      </c>
      <c r="J201" s="2">
        <f t="shared" si="43"/>
        <v>30722.833333333332</v>
      </c>
      <c r="K201" s="18">
        <f t="shared" si="44"/>
        <v>11.082940027055464</v>
      </c>
      <c r="M201" s="5">
        <f t="shared" si="45"/>
        <v>6.4969153952438522E-3</v>
      </c>
      <c r="N201" s="5">
        <f t="shared" si="45"/>
        <v>6.4804009997720706E-3</v>
      </c>
      <c r="O201" s="6">
        <f t="shared" si="45"/>
        <v>3.3480377545844077E-2</v>
      </c>
      <c r="Q201" s="11">
        <f t="shared" si="49"/>
        <v>54834287</v>
      </c>
      <c r="R201" s="11">
        <f t="shared" si="49"/>
        <v>4961507</v>
      </c>
      <c r="S201" s="8">
        <f t="shared" si="49"/>
        <v>32302494148.709999</v>
      </c>
      <c r="U201" s="6">
        <f t="shared" si="39"/>
        <v>0.96631095058919214</v>
      </c>
      <c r="V201" s="6">
        <f t="shared" si="39"/>
        <v>0.96655809178343988</v>
      </c>
      <c r="W201" s="6">
        <f t="shared" si="39"/>
        <v>0.68583139807233073</v>
      </c>
      <c r="Y201" s="8">
        <f t="shared" si="47"/>
        <v>52574053657816.281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299899</v>
      </c>
      <c r="D202" s="2">
        <v>26979</v>
      </c>
      <c r="E202" s="2">
        <v>1414241962.2900009</v>
      </c>
      <c r="G202" s="7">
        <f t="shared" si="40"/>
        <v>4715.727502559198</v>
      </c>
      <c r="H202" s="7">
        <f t="shared" si="41"/>
        <v>56588.730030710372</v>
      </c>
      <c r="I202" s="7">
        <f t="shared" si="42"/>
        <v>52420.10312798847</v>
      </c>
      <c r="J202" s="2">
        <f t="shared" si="43"/>
        <v>24991.583333333332</v>
      </c>
      <c r="K202" s="18">
        <f t="shared" si="44"/>
        <v>11.116016160717596</v>
      </c>
      <c r="M202" s="5">
        <f t="shared" si="45"/>
        <v>5.2849358243820723E-3</v>
      </c>
      <c r="N202" s="5">
        <f t="shared" si="45"/>
        <v>5.2558165811769338E-3</v>
      </c>
      <c r="O202" s="6">
        <f t="shared" si="45"/>
        <v>3.0026521721346459E-2</v>
      </c>
      <c r="Q202" s="11">
        <f t="shared" ref="Q202:S217" si="50">+Q201+C202</f>
        <v>55134186</v>
      </c>
      <c r="R202" s="11">
        <f t="shared" si="50"/>
        <v>4988486</v>
      </c>
      <c r="S202" s="8">
        <f t="shared" si="50"/>
        <v>33716736111</v>
      </c>
      <c r="U202" s="6">
        <f t="shared" si="39"/>
        <v>0.97159588641357419</v>
      </c>
      <c r="V202" s="6">
        <f t="shared" si="39"/>
        <v>0.97181390836461679</v>
      </c>
      <c r="W202" s="6">
        <f t="shared" si="39"/>
        <v>0.71585791979367719</v>
      </c>
      <c r="Y202" s="8">
        <f t="shared" si="47"/>
        <v>54337378435257.5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251281</v>
      </c>
      <c r="D203" s="2">
        <v>22598</v>
      </c>
      <c r="E203" s="2">
        <v>1297603656.5899963</v>
      </c>
      <c r="G203" s="7">
        <f t="shared" si="40"/>
        <v>5163.9545233821755</v>
      </c>
      <c r="H203" s="7">
        <f t="shared" si="41"/>
        <v>61967.454280586106</v>
      </c>
      <c r="I203" s="7">
        <f t="shared" si="42"/>
        <v>57421.172519249332</v>
      </c>
      <c r="J203" s="2">
        <f t="shared" si="43"/>
        <v>20940.083333333332</v>
      </c>
      <c r="K203" s="18">
        <f t="shared" si="44"/>
        <v>11.11961235507567</v>
      </c>
      <c r="M203" s="5">
        <f t="shared" si="45"/>
        <v>4.4281706804175786E-3</v>
      </c>
      <c r="N203" s="5">
        <f t="shared" si="45"/>
        <v>4.4023478669126485E-3</v>
      </c>
      <c r="O203" s="6">
        <f t="shared" si="45"/>
        <v>2.7550111946337906E-2</v>
      </c>
      <c r="Q203" s="11">
        <f t="shared" si="50"/>
        <v>55385467</v>
      </c>
      <c r="R203" s="11">
        <f t="shared" si="50"/>
        <v>5011084</v>
      </c>
      <c r="S203" s="8">
        <f t="shared" si="50"/>
        <v>35014339767.589996</v>
      </c>
      <c r="U203" s="6">
        <f t="shared" si="39"/>
        <v>0.97602405709399176</v>
      </c>
      <c r="V203" s="6">
        <f t="shared" si="39"/>
        <v>0.97621625623152941</v>
      </c>
      <c r="W203" s="6">
        <f t="shared" si="39"/>
        <v>0.74340803174001502</v>
      </c>
      <c r="Y203" s="8">
        <f t="shared" si="47"/>
        <v>56637955411924.242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372203</v>
      </c>
      <c r="D204" s="2">
        <v>33376</v>
      </c>
      <c r="E204" s="2">
        <v>2158054462.7700043</v>
      </c>
      <c r="G204" s="7">
        <f t="shared" si="40"/>
        <v>5798.0576802712612</v>
      </c>
      <c r="H204" s="7">
        <f t="shared" si="41"/>
        <v>69576.692163255138</v>
      </c>
      <c r="I204" s="7">
        <f t="shared" si="42"/>
        <v>64658.870528823238</v>
      </c>
      <c r="J204" s="2">
        <f t="shared" si="43"/>
        <v>31016.916666666668</v>
      </c>
      <c r="K204" s="18">
        <f t="shared" si="44"/>
        <v>11.151815675934804</v>
      </c>
      <c r="M204" s="5">
        <f t="shared" si="45"/>
        <v>6.5591047940889444E-3</v>
      </c>
      <c r="N204" s="5">
        <f t="shared" si="45"/>
        <v>6.5020250644338686E-3</v>
      </c>
      <c r="O204" s="6">
        <f t="shared" si="45"/>
        <v>4.5818799703331602E-2</v>
      </c>
      <c r="Q204" s="11">
        <f t="shared" si="50"/>
        <v>55757670</v>
      </c>
      <c r="R204" s="11">
        <f t="shared" si="50"/>
        <v>5044460</v>
      </c>
      <c r="S204" s="8">
        <f t="shared" si="50"/>
        <v>37172394230.360001</v>
      </c>
      <c r="U204" s="6">
        <f t="shared" si="39"/>
        <v>0.9825831618880807</v>
      </c>
      <c r="V204" s="6">
        <f t="shared" si="39"/>
        <v>0.98271828129596328</v>
      </c>
      <c r="W204" s="6">
        <f t="shared" si="39"/>
        <v>0.78922683144334671</v>
      </c>
      <c r="Y204" s="8">
        <f t="shared" si="47"/>
        <v>110238324302702.77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252791</v>
      </c>
      <c r="D205" s="2">
        <v>22666</v>
      </c>
      <c r="E205" s="2">
        <v>1694180470.25</v>
      </c>
      <c r="G205" s="7">
        <f t="shared" si="40"/>
        <v>6701.901848760438</v>
      </c>
      <c r="H205" s="7">
        <f t="shared" si="41"/>
        <v>80422.82218512526</v>
      </c>
      <c r="I205" s="7">
        <f t="shared" si="42"/>
        <v>74745.454436159882</v>
      </c>
      <c r="J205" s="2">
        <f t="shared" si="43"/>
        <v>21065.916666666668</v>
      </c>
      <c r="K205" s="18">
        <f t="shared" si="44"/>
        <v>11.152872143298332</v>
      </c>
      <c r="M205" s="5">
        <f t="shared" si="45"/>
        <v>4.4547804827004033E-3</v>
      </c>
      <c r="N205" s="5">
        <f t="shared" si="45"/>
        <v>4.4155950416604169E-3</v>
      </c>
      <c r="O205" s="6">
        <f t="shared" si="45"/>
        <v>3.5970044763394764E-2</v>
      </c>
      <c r="Q205" s="11">
        <f t="shared" si="50"/>
        <v>56010461</v>
      </c>
      <c r="R205" s="11">
        <f t="shared" si="50"/>
        <v>5067126</v>
      </c>
      <c r="S205" s="8">
        <f t="shared" si="50"/>
        <v>38866574700.610001</v>
      </c>
      <c r="U205" s="6">
        <f t="shared" si="39"/>
        <v>0.98703794237078113</v>
      </c>
      <c r="V205" s="6">
        <f t="shared" si="39"/>
        <v>0.98713387633762373</v>
      </c>
      <c r="W205" s="6">
        <f t="shared" si="39"/>
        <v>0.82519687620674143</v>
      </c>
      <c r="Y205" s="8">
        <f t="shared" si="47"/>
        <v>104592111479154.73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180742</v>
      </c>
      <c r="D206" s="2">
        <v>16190</v>
      </c>
      <c r="E206" s="2">
        <v>1371238198.25</v>
      </c>
      <c r="G206" s="7">
        <f t="shared" si="40"/>
        <v>7586.7158615595708</v>
      </c>
      <c r="H206" s="7">
        <f t="shared" si="41"/>
        <v>91040.590338714857</v>
      </c>
      <c r="I206" s="7">
        <f t="shared" si="42"/>
        <v>84696.615086473132</v>
      </c>
      <c r="J206" s="2">
        <f t="shared" si="43"/>
        <v>15061.833333333334</v>
      </c>
      <c r="K206" s="18">
        <f t="shared" si="44"/>
        <v>11.163804817788758</v>
      </c>
      <c r="M206" s="5">
        <f t="shared" si="45"/>
        <v>3.1851052213260614E-3</v>
      </c>
      <c r="N206" s="5">
        <f t="shared" si="45"/>
        <v>3.1539964583288688E-3</v>
      </c>
      <c r="O206" s="6">
        <f t="shared" si="45"/>
        <v>2.9113485982429556E-2</v>
      </c>
      <c r="Q206" s="11">
        <f t="shared" si="50"/>
        <v>56191203</v>
      </c>
      <c r="R206" s="11">
        <f t="shared" si="50"/>
        <v>5083316</v>
      </c>
      <c r="S206" s="8">
        <f t="shared" si="50"/>
        <v>40237812898.860001</v>
      </c>
      <c r="U206" s="6">
        <f t="shared" si="39"/>
        <v>0.99022304759210722</v>
      </c>
      <c r="V206" s="6">
        <f t="shared" si="39"/>
        <v>0.99028787279595265</v>
      </c>
      <c r="W206" s="6">
        <f t="shared" si="39"/>
        <v>0.854310362189171</v>
      </c>
      <c r="Y206" s="8">
        <f t="shared" si="47"/>
        <v>99017131198318.969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128797</v>
      </c>
      <c r="D207" s="2">
        <v>11580</v>
      </c>
      <c r="E207" s="2">
        <v>1096212577.3700027</v>
      </c>
      <c r="G207" s="7">
        <f t="shared" si="40"/>
        <v>8511.1654570370647</v>
      </c>
      <c r="H207" s="7">
        <f t="shared" si="41"/>
        <v>102133.98548444477</v>
      </c>
      <c r="I207" s="7">
        <f t="shared" si="42"/>
        <v>94664.298563903518</v>
      </c>
      <c r="J207" s="2">
        <f t="shared" si="43"/>
        <v>10733.083333333334</v>
      </c>
      <c r="K207" s="18">
        <f t="shared" si="44"/>
        <v>11.122366148531952</v>
      </c>
      <c r="M207" s="5">
        <f t="shared" si="45"/>
        <v>2.2697104004112643E-3</v>
      </c>
      <c r="N207" s="5">
        <f t="shared" si="45"/>
        <v>2.2559159349875416E-3</v>
      </c>
      <c r="O207" s="6">
        <f t="shared" si="45"/>
        <v>2.3274271053529957E-2</v>
      </c>
      <c r="Q207" s="11">
        <f t="shared" si="50"/>
        <v>56320000</v>
      </c>
      <c r="R207" s="11">
        <f t="shared" si="50"/>
        <v>5094896</v>
      </c>
      <c r="S207" s="8">
        <f t="shared" si="50"/>
        <v>41334025476.230003</v>
      </c>
      <c r="U207" s="6">
        <f t="shared" si="39"/>
        <v>0.99249275799251846</v>
      </c>
      <c r="V207" s="6">
        <f t="shared" si="39"/>
        <v>0.99254378873094018</v>
      </c>
      <c r="W207" s="6">
        <f t="shared" si="39"/>
        <v>0.87758463324270097</v>
      </c>
      <c r="Y207" s="8">
        <f t="shared" si="47"/>
        <v>91188503427257.063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133496</v>
      </c>
      <c r="D208" s="2">
        <v>11919</v>
      </c>
      <c r="E208" s="2">
        <v>1275065627.1199951</v>
      </c>
      <c r="G208" s="7">
        <f t="shared" si="40"/>
        <v>9551.3395691256301</v>
      </c>
      <c r="H208" s="7">
        <f t="shared" si="41"/>
        <v>114616.07482950756</v>
      </c>
      <c r="I208" s="7">
        <f t="shared" si="42"/>
        <v>106977.56750734081</v>
      </c>
      <c r="J208" s="2">
        <f t="shared" si="43"/>
        <v>11124.666666666666</v>
      </c>
      <c r="K208" s="18">
        <f t="shared" si="44"/>
        <v>11.200268478899236</v>
      </c>
      <c r="M208" s="5">
        <f t="shared" si="45"/>
        <v>2.3525179904291412E-3</v>
      </c>
      <c r="N208" s="5">
        <f t="shared" si="45"/>
        <v>2.3219569973330322E-3</v>
      </c>
      <c r="O208" s="6">
        <f t="shared" si="45"/>
        <v>2.7071595080425136E-2</v>
      </c>
      <c r="Q208" s="11">
        <f t="shared" si="50"/>
        <v>56453496</v>
      </c>
      <c r="R208" s="11">
        <f t="shared" si="50"/>
        <v>5106815</v>
      </c>
      <c r="S208" s="8">
        <f t="shared" si="50"/>
        <v>42609091103.349998</v>
      </c>
      <c r="U208" s="6">
        <f t="shared" si="39"/>
        <v>0.99484527598294759</v>
      </c>
      <c r="V208" s="6">
        <f t="shared" si="39"/>
        <v>0.99486574572827313</v>
      </c>
      <c r="W208" s="6">
        <f t="shared" si="39"/>
        <v>0.90465622832312609</v>
      </c>
      <c r="Y208" s="8">
        <f t="shared" si="47"/>
        <v>121847011697798.33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29">
      <c r="A209" t="s">
        <v>173</v>
      </c>
      <c r="B209" t="str">
        <f t="shared" si="38"/>
        <v xml:space="preserve">Top 5% </v>
      </c>
      <c r="C209" s="2">
        <v>86240</v>
      </c>
      <c r="D209" s="2">
        <v>7742</v>
      </c>
      <c r="E209" s="2">
        <v>943776739.23999786</v>
      </c>
      <c r="G209" s="7">
        <f t="shared" si="40"/>
        <v>10943.60782977734</v>
      </c>
      <c r="H209" s="7">
        <f t="shared" si="41"/>
        <v>131323.29395732807</v>
      </c>
      <c r="I209" s="7">
        <f t="shared" si="42"/>
        <v>121903.4796228362</v>
      </c>
      <c r="J209" s="2">
        <f t="shared" si="43"/>
        <v>7186.666666666667</v>
      </c>
      <c r="K209" s="18">
        <f t="shared" si="44"/>
        <v>11.139240506329115</v>
      </c>
      <c r="M209" s="5">
        <f t="shared" si="45"/>
        <v>1.5197545356760438E-3</v>
      </c>
      <c r="N209" s="5">
        <f t="shared" si="45"/>
        <v>1.5082298073120508E-3</v>
      </c>
      <c r="O209" s="6">
        <f t="shared" si="45"/>
        <v>2.0037824867680132E-2</v>
      </c>
      <c r="Q209" s="11">
        <f t="shared" si="50"/>
        <v>56539736</v>
      </c>
      <c r="R209" s="11">
        <f t="shared" si="50"/>
        <v>5114557</v>
      </c>
      <c r="S209" s="8">
        <f t="shared" si="50"/>
        <v>43552867842.589996</v>
      </c>
      <c r="U209" s="6">
        <f t="shared" si="39"/>
        <v>0.99636503051862368</v>
      </c>
      <c r="V209" s="6">
        <f t="shared" si="39"/>
        <v>0.99637397553558527</v>
      </c>
      <c r="W209" s="6">
        <f t="shared" si="39"/>
        <v>0.92469405319080622</v>
      </c>
      <c r="Y209" s="8">
        <f t="shared" si="47"/>
        <v>105852554281895.17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29">
      <c r="A210" t="s">
        <v>174</v>
      </c>
      <c r="B210" t="str">
        <f t="shared" si="38"/>
        <v xml:space="preserve">Top 5% </v>
      </c>
      <c r="C210" s="2">
        <v>71200</v>
      </c>
      <c r="D210" s="2">
        <v>6417</v>
      </c>
      <c r="E210" s="2">
        <v>892980042.69000244</v>
      </c>
      <c r="G210" s="7">
        <f t="shared" si="40"/>
        <v>12541.854532162955</v>
      </c>
      <c r="H210" s="7">
        <f t="shared" si="41"/>
        <v>150502.25438595546</v>
      </c>
      <c r="I210" s="7">
        <f t="shared" si="42"/>
        <v>139158.4919261341</v>
      </c>
      <c r="J210" s="2">
        <f t="shared" si="43"/>
        <v>5933.333333333333</v>
      </c>
      <c r="K210" s="18">
        <f t="shared" si="44"/>
        <v>11.095527505064672</v>
      </c>
      <c r="M210" s="5">
        <f t="shared" si="45"/>
        <v>1.25471385598486E-3</v>
      </c>
      <c r="N210" s="5">
        <f t="shared" si="45"/>
        <v>1.2501047111239253E-3</v>
      </c>
      <c r="O210" s="6">
        <f t="shared" si="45"/>
        <v>1.895933324248374E-2</v>
      </c>
      <c r="Q210" s="11">
        <f t="shared" si="50"/>
        <v>56610936</v>
      </c>
      <c r="R210" s="11">
        <f t="shared" si="50"/>
        <v>5120974</v>
      </c>
      <c r="S210" s="8">
        <f t="shared" si="50"/>
        <v>44445847885.279999</v>
      </c>
      <c r="U210" s="6">
        <f t="shared" si="39"/>
        <v>0.99761974437460854</v>
      </c>
      <c r="V210" s="6">
        <f t="shared" si="39"/>
        <v>0.99762408024670912</v>
      </c>
      <c r="W210" s="6">
        <f t="shared" si="39"/>
        <v>0.94365338643329</v>
      </c>
      <c r="Y210" s="8">
        <f t="shared" si="47"/>
        <v>117195740509718.42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29">
      <c r="A211" t="s">
        <v>175</v>
      </c>
      <c r="B211" t="str">
        <f t="shared" si="38"/>
        <v xml:space="preserve">Top 5% </v>
      </c>
      <c r="C211" s="2">
        <v>49903</v>
      </c>
      <c r="D211" s="2">
        <v>4485</v>
      </c>
      <c r="E211" s="2">
        <v>722826145.19000244</v>
      </c>
      <c r="G211" s="7">
        <f t="shared" si="40"/>
        <v>14484.623072560817</v>
      </c>
      <c r="H211" s="7">
        <f t="shared" si="41"/>
        <v>173815.47687072979</v>
      </c>
      <c r="I211" s="7">
        <f t="shared" si="42"/>
        <v>161165.24976365716</v>
      </c>
      <c r="J211" s="2">
        <f t="shared" si="43"/>
        <v>4158.583333333333</v>
      </c>
      <c r="K211" s="18">
        <f t="shared" si="44"/>
        <v>11.126644370122632</v>
      </c>
      <c r="M211" s="5">
        <f t="shared" si="45"/>
        <v>8.7940990948332117E-4</v>
      </c>
      <c r="N211" s="5">
        <f t="shared" si="45"/>
        <v>8.7372909917263599E-4</v>
      </c>
      <c r="O211" s="6">
        <f t="shared" si="45"/>
        <v>1.5346705534151149E-2</v>
      </c>
      <c r="Q211" s="11">
        <f t="shared" si="50"/>
        <v>56660839</v>
      </c>
      <c r="R211" s="11">
        <f t="shared" si="50"/>
        <v>5125459</v>
      </c>
      <c r="S211" s="8">
        <f t="shared" si="50"/>
        <v>45168674030.470001</v>
      </c>
      <c r="U211" s="6">
        <f t="shared" si="39"/>
        <v>0.99849915428409186</v>
      </c>
      <c r="V211" s="6">
        <f t="shared" si="39"/>
        <v>0.99849780934588184</v>
      </c>
      <c r="W211" s="6">
        <f t="shared" si="39"/>
        <v>0.95900009196744107</v>
      </c>
      <c r="Y211" s="8">
        <f t="shared" si="47"/>
        <v>111652046755219.58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29">
      <c r="A212" t="s">
        <v>176</v>
      </c>
      <c r="B212" t="str">
        <f t="shared" si="38"/>
        <v xml:space="preserve">Top 5% </v>
      </c>
      <c r="C212" s="2">
        <v>29885</v>
      </c>
      <c r="D212" s="2">
        <v>2695</v>
      </c>
      <c r="E212" s="2">
        <v>502870493.22999573</v>
      </c>
      <c r="G212" s="7">
        <f t="shared" si="40"/>
        <v>16826.852709720453</v>
      </c>
      <c r="H212" s="7">
        <f t="shared" si="41"/>
        <v>201922.23251664545</v>
      </c>
      <c r="I212" s="7">
        <f t="shared" si="42"/>
        <v>186593.87503895946</v>
      </c>
      <c r="J212" s="2">
        <f t="shared" si="43"/>
        <v>2490.4166666666665</v>
      </c>
      <c r="K212" s="18">
        <f t="shared" si="44"/>
        <v>11.089053803339517</v>
      </c>
      <c r="M212" s="5">
        <f t="shared" si="45"/>
        <v>5.2664499418690364E-4</v>
      </c>
      <c r="N212" s="5">
        <f t="shared" si="45"/>
        <v>5.2501670507697977E-4</v>
      </c>
      <c r="O212" s="6">
        <f t="shared" si="45"/>
        <v>1.0676710344208001E-2</v>
      </c>
      <c r="Q212" s="11">
        <f t="shared" si="50"/>
        <v>56690724</v>
      </c>
      <c r="R212" s="11">
        <f t="shared" si="50"/>
        <v>5128154</v>
      </c>
      <c r="S212" s="8">
        <f t="shared" si="50"/>
        <v>45671544523.699997</v>
      </c>
      <c r="U212" s="6">
        <f t="shared" si="39"/>
        <v>0.99902579927827873</v>
      </c>
      <c r="V212" s="6">
        <f t="shared" si="39"/>
        <v>0.99902282605095871</v>
      </c>
      <c r="W212" s="6">
        <f t="shared" si="39"/>
        <v>0.9696768023116491</v>
      </c>
      <c r="Y212" s="8">
        <f t="shared" si="47"/>
        <v>91770489518022.344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29">
      <c r="A213" t="s">
        <v>177</v>
      </c>
      <c r="B213" t="str">
        <f t="shared" si="38"/>
        <v xml:space="preserve">Top 5% </v>
      </c>
      <c r="C213" s="2">
        <v>17574</v>
      </c>
      <c r="D213" s="2">
        <v>1599</v>
      </c>
      <c r="E213" s="2">
        <v>338371981.66000366</v>
      </c>
      <c r="G213" s="7">
        <f t="shared" si="40"/>
        <v>19254.124368954344</v>
      </c>
      <c r="H213" s="7">
        <f t="shared" si="41"/>
        <v>231049.49242745212</v>
      </c>
      <c r="I213" s="7">
        <f t="shared" si="42"/>
        <v>211614.74775484906</v>
      </c>
      <c r="J213" s="2">
        <f t="shared" si="43"/>
        <v>1464.5</v>
      </c>
      <c r="K213" s="18">
        <f t="shared" si="44"/>
        <v>10.9906191369606</v>
      </c>
      <c r="M213" s="5">
        <f t="shared" si="45"/>
        <v>3.0969580484660014E-4</v>
      </c>
      <c r="N213" s="5">
        <f t="shared" si="45"/>
        <v>3.115034179658963E-4</v>
      </c>
      <c r="O213" s="6">
        <f t="shared" si="45"/>
        <v>7.1841551361956652E-3</v>
      </c>
      <c r="Q213" s="11">
        <f t="shared" si="50"/>
        <v>56708298</v>
      </c>
      <c r="R213" s="11">
        <f t="shared" si="50"/>
        <v>5129753</v>
      </c>
      <c r="S213" s="8">
        <f t="shared" si="50"/>
        <v>46009916505.360001</v>
      </c>
      <c r="U213" s="6">
        <f t="shared" si="39"/>
        <v>0.99933549508312536</v>
      </c>
      <c r="V213" s="6">
        <f t="shared" si="39"/>
        <v>0.99933432946892464</v>
      </c>
      <c r="W213" s="6">
        <f t="shared" si="39"/>
        <v>0.97686095744784474</v>
      </c>
      <c r="Y213" s="8">
        <f t="shared" si="47"/>
        <v>71585506759128.063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29">
      <c r="A214" t="s">
        <v>178</v>
      </c>
      <c r="B214" t="str">
        <f t="shared" si="38"/>
        <v xml:space="preserve">Top 5% </v>
      </c>
      <c r="C214" s="2">
        <v>11100</v>
      </c>
      <c r="D214" s="2">
        <v>1012</v>
      </c>
      <c r="E214" s="2">
        <v>239542656.40999603</v>
      </c>
      <c r="G214" s="7">
        <f t="shared" si="40"/>
        <v>21580.41949639604</v>
      </c>
      <c r="H214" s="7">
        <f t="shared" si="41"/>
        <v>258965.03395675248</v>
      </c>
      <c r="I214" s="7">
        <f t="shared" si="42"/>
        <v>236702.22965414627</v>
      </c>
      <c r="J214" s="2">
        <f t="shared" si="43"/>
        <v>925</v>
      </c>
      <c r="K214" s="18">
        <f t="shared" si="44"/>
        <v>10.968379446640316</v>
      </c>
      <c r="M214" s="5">
        <f t="shared" si="45"/>
        <v>1.9560848035719025E-4</v>
      </c>
      <c r="N214" s="5">
        <f t="shared" si="45"/>
        <v>1.9714913006972301E-4</v>
      </c>
      <c r="O214" s="6">
        <f t="shared" si="45"/>
        <v>5.0858572773764682E-3</v>
      </c>
      <c r="Q214" s="11">
        <f t="shared" si="50"/>
        <v>56719398</v>
      </c>
      <c r="R214" s="11">
        <f t="shared" si="50"/>
        <v>5130765</v>
      </c>
      <c r="S214" s="8">
        <f t="shared" si="50"/>
        <v>46249459161.769997</v>
      </c>
      <c r="U214" s="6">
        <f t="shared" si="39"/>
        <v>0.99953110356348251</v>
      </c>
      <c r="V214" s="6">
        <f t="shared" si="39"/>
        <v>0.99953147859899438</v>
      </c>
      <c r="W214" s="6">
        <f t="shared" si="39"/>
        <v>0.98194681472522127</v>
      </c>
      <c r="Y214" s="8">
        <f t="shared" si="47"/>
        <v>57353187914403.289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29">
      <c r="A215" t="s">
        <v>179</v>
      </c>
      <c r="B215" t="str">
        <f t="shared" si="38"/>
        <v xml:space="preserve">Top 5% </v>
      </c>
      <c r="C215" s="2">
        <v>7450</v>
      </c>
      <c r="D215" s="2">
        <v>679</v>
      </c>
      <c r="E215" s="2">
        <v>177309221.18000031</v>
      </c>
      <c r="G215" s="7">
        <f t="shared" si="40"/>
        <v>23799.895460402724</v>
      </c>
      <c r="H215" s="7">
        <f t="shared" si="41"/>
        <v>285598.74552483269</v>
      </c>
      <c r="I215" s="7">
        <f t="shared" si="42"/>
        <v>261132.87360824787</v>
      </c>
      <c r="J215" s="2">
        <f t="shared" si="43"/>
        <v>620.83333333333337</v>
      </c>
      <c r="K215" s="18">
        <f t="shared" si="44"/>
        <v>10.972017673048601</v>
      </c>
      <c r="M215" s="5">
        <f t="shared" si="45"/>
        <v>1.3128677285234841E-4</v>
      </c>
      <c r="N215" s="5">
        <f t="shared" si="45"/>
        <v>1.3227693608432997E-4</v>
      </c>
      <c r="O215" s="6">
        <f t="shared" si="45"/>
        <v>3.7645461831266052E-3</v>
      </c>
      <c r="Q215" s="11">
        <f t="shared" si="50"/>
        <v>56726848</v>
      </c>
      <c r="R215" s="11">
        <f t="shared" si="50"/>
        <v>5131444</v>
      </c>
      <c r="S215" s="8">
        <f t="shared" si="50"/>
        <v>46426768382.949997</v>
      </c>
      <c r="U215" s="6">
        <f t="shared" si="39"/>
        <v>0.99966239033633486</v>
      </c>
      <c r="V215" s="6">
        <f t="shared" si="39"/>
        <v>0.99966375553507869</v>
      </c>
      <c r="W215" s="6">
        <f t="shared" si="39"/>
        <v>0.98571136090834788</v>
      </c>
      <c r="Y215" s="8">
        <f t="shared" si="47"/>
        <v>47168837506424.047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29">
      <c r="A216" t="s">
        <v>180</v>
      </c>
      <c r="B216" t="str">
        <f t="shared" si="38"/>
        <v xml:space="preserve">Top 5% </v>
      </c>
      <c r="C216" s="2">
        <v>5059</v>
      </c>
      <c r="D216" s="2">
        <v>457</v>
      </c>
      <c r="E216" s="2">
        <v>131041455.62000275</v>
      </c>
      <c r="G216" s="7">
        <f t="shared" si="40"/>
        <v>25902.639972327088</v>
      </c>
      <c r="H216" s="7">
        <f t="shared" si="41"/>
        <v>310831.67966792505</v>
      </c>
      <c r="I216" s="7">
        <f t="shared" si="42"/>
        <v>286742.79129103443</v>
      </c>
      <c r="J216" s="2">
        <f t="shared" si="43"/>
        <v>421.58333333333331</v>
      </c>
      <c r="K216" s="18">
        <f t="shared" si="44"/>
        <v>11.070021881838075</v>
      </c>
      <c r="M216" s="5">
        <f t="shared" si="45"/>
        <v>8.9151648840272567E-5</v>
      </c>
      <c r="N216" s="5">
        <f t="shared" si="45"/>
        <v>8.9028806760734595E-5</v>
      </c>
      <c r="O216" s="6">
        <f t="shared" si="45"/>
        <v>2.7822106955443507E-3</v>
      </c>
      <c r="Q216" s="11">
        <f t="shared" si="50"/>
        <v>56731907</v>
      </c>
      <c r="R216" s="11">
        <f t="shared" si="50"/>
        <v>5131901</v>
      </c>
      <c r="S216" s="8">
        <f t="shared" si="50"/>
        <v>46557809838.57</v>
      </c>
      <c r="U216" s="6">
        <f t="shared" si="39"/>
        <v>0.99975154198517513</v>
      </c>
      <c r="V216" s="6">
        <f t="shared" si="39"/>
        <v>0.99975278434183945</v>
      </c>
      <c r="W216" s="6">
        <f t="shared" si="39"/>
        <v>0.98849357160389217</v>
      </c>
      <c r="Y216" s="8">
        <f t="shared" si="47"/>
        <v>38163280861888.164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29">
      <c r="A217" t="s">
        <v>181</v>
      </c>
      <c r="B217" t="str">
        <f>IF(V217&lt;0.5,$B$11,IF(V217&lt;0.75,$B$12,IF(V217&lt;0.9,$B$13,IF(V217&lt;0.95,$B$14,$B$15))))</f>
        <v xml:space="preserve">Top 5% </v>
      </c>
      <c r="C217" s="2">
        <v>3791</v>
      </c>
      <c r="D217" s="2">
        <v>337</v>
      </c>
      <c r="E217" s="2">
        <v>106157351.55000305</v>
      </c>
      <c r="G217" s="7">
        <f t="shared" si="40"/>
        <v>28002.466776576905</v>
      </c>
      <c r="H217" s="7">
        <f t="shared" si="41"/>
        <v>336029.60131892283</v>
      </c>
      <c r="I217" s="7">
        <f t="shared" si="42"/>
        <v>315006.97789318411</v>
      </c>
      <c r="J217" s="2">
        <f t="shared" si="43"/>
        <v>315.91666666666669</v>
      </c>
      <c r="K217" s="18">
        <f t="shared" si="44"/>
        <v>11.249258160237389</v>
      </c>
      <c r="M217" s="5">
        <f t="shared" si="45"/>
        <v>6.6806463876946685E-5</v>
      </c>
      <c r="N217" s="5">
        <f t="shared" si="45"/>
        <v>6.5651439558791152E-5</v>
      </c>
      <c r="O217" s="6">
        <f t="shared" si="45"/>
        <v>2.2538830746015939E-3</v>
      </c>
      <c r="Q217" s="11">
        <f t="shared" si="50"/>
        <v>56735698</v>
      </c>
      <c r="R217" s="11">
        <f t="shared" si="50"/>
        <v>5132238</v>
      </c>
      <c r="S217" s="8">
        <f t="shared" si="50"/>
        <v>46663967190.120003</v>
      </c>
      <c r="U217" s="6">
        <f t="shared" ref="U217:W221" si="51">+Q217/C$16</f>
        <v>0.99981834844905204</v>
      </c>
      <c r="V217" s="6">
        <f t="shared" si="51"/>
        <v>0.99981843578139828</v>
      </c>
      <c r="W217" s="6">
        <f t="shared" si="51"/>
        <v>0.99074745467849379</v>
      </c>
      <c r="Y217" s="8">
        <f t="shared" si="47"/>
        <v>33588672468800.441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29">
      <c r="A218" t="s">
        <v>182</v>
      </c>
      <c r="B218" t="str">
        <f>IF(V218&lt;0.5,$B$11,IF(V218&lt;0.75,$B$12,IF(V218&lt;0.9,$B$13,IF(V218&lt;0.95,$B$14,$B$15))))</f>
        <v xml:space="preserve">Top 5% </v>
      </c>
      <c r="C218" s="2">
        <v>2931</v>
      </c>
      <c r="D218" s="2">
        <v>270</v>
      </c>
      <c r="E218" s="2">
        <v>92825907.680000305</v>
      </c>
      <c r="G218" s="7">
        <f>IF(C218=0,0,+E218/C218)</f>
        <v>31670.388154213684</v>
      </c>
      <c r="H218" s="7">
        <f>+G218*12</f>
        <v>380044.65785056422</v>
      </c>
      <c r="I218" s="7">
        <f>IF(D218=0,0,E218/D218)</f>
        <v>343799.65807407518</v>
      </c>
      <c r="J218" s="2">
        <f>+C218/12</f>
        <v>244.25</v>
      </c>
      <c r="K218" s="18">
        <f>IF(D218=0,0,C218/D218)</f>
        <v>10.855555555555556</v>
      </c>
      <c r="M218" s="5">
        <f t="shared" ref="M218:O221" si="52">+C218/C$16</f>
        <v>5.1651212245668886E-5</v>
      </c>
      <c r="N218" s="5">
        <f t="shared" si="52"/>
        <v>5.2599076204372737E-5</v>
      </c>
      <c r="O218" s="6">
        <f t="shared" si="52"/>
        <v>1.9708361140296062E-3</v>
      </c>
      <c r="Q218" s="11">
        <f t="shared" ref="Q218:S221" si="53">+Q217+C218</f>
        <v>56738629</v>
      </c>
      <c r="R218" s="11">
        <f t="shared" si="53"/>
        <v>5132508</v>
      </c>
      <c r="S218" s="8">
        <f t="shared" si="53"/>
        <v>46756793097.800003</v>
      </c>
      <c r="U218" s="6">
        <f t="shared" si="51"/>
        <v>0.99986999966129775</v>
      </c>
      <c r="V218" s="6">
        <f t="shared" si="51"/>
        <v>0.99987103485760265</v>
      </c>
      <c r="W218" s="6">
        <f t="shared" si="51"/>
        <v>0.99271829079252338</v>
      </c>
      <c r="Y218" s="8">
        <f>((H218-$H$16)^2)*J218</f>
        <v>33453106255975.711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29">
      <c r="A219" t="s">
        <v>183</v>
      </c>
      <c r="B219" t="str">
        <f>IF(V219&lt;0.5,$B$11,IF(V219&lt;0.75,$B$12,IF(V219&lt;0.9,$B$13,IF(V219&lt;0.95,$B$14,$B$15))))</f>
        <v xml:space="preserve">Top 5% </v>
      </c>
      <c r="C219" s="2">
        <v>2256</v>
      </c>
      <c r="D219" s="2">
        <v>208</v>
      </c>
      <c r="E219" s="2">
        <v>78654392.180000305</v>
      </c>
      <c r="G219" s="7">
        <f>IF(C219=0,0,+E219/C219)</f>
        <v>34864.535540780278</v>
      </c>
      <c r="H219" s="7">
        <f>+G219*12</f>
        <v>418374.42648936331</v>
      </c>
      <c r="I219" s="7">
        <f>IF(D219=0,0,E219/D219)</f>
        <v>378146.11625000148</v>
      </c>
      <c r="J219" s="2">
        <f>+C219/12</f>
        <v>188</v>
      </c>
      <c r="K219" s="18">
        <f>IF(D219=0,0,C219/D219)</f>
        <v>10.846153846153847</v>
      </c>
      <c r="M219" s="5">
        <f t="shared" si="52"/>
        <v>3.9756101953677587E-5</v>
      </c>
      <c r="N219" s="5">
        <f t="shared" si="52"/>
        <v>4.052076981670196E-5</v>
      </c>
      <c r="O219" s="6">
        <f t="shared" si="52"/>
        <v>1.6699531468065678E-3</v>
      </c>
      <c r="Q219" s="11">
        <f t="shared" si="53"/>
        <v>56740885</v>
      </c>
      <c r="R219" s="11">
        <f t="shared" si="53"/>
        <v>5132716</v>
      </c>
      <c r="S219" s="8">
        <f t="shared" si="53"/>
        <v>46835447489.980003</v>
      </c>
      <c r="U219" s="6">
        <f t="shared" si="51"/>
        <v>0.99990975576325147</v>
      </c>
      <c r="V219" s="6">
        <f t="shared" si="51"/>
        <v>0.99991155562741929</v>
      </c>
      <c r="W219" s="6">
        <f t="shared" si="51"/>
        <v>0.99438824393933001</v>
      </c>
      <c r="Y219" s="8">
        <f>((H219-$H$16)^2)*J219</f>
        <v>31358821959374.852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29">
      <c r="A220" t="s">
        <v>185</v>
      </c>
      <c r="B220" t="s">
        <v>219</v>
      </c>
      <c r="C220" s="2">
        <v>2905</v>
      </c>
      <c r="D220" s="2">
        <v>260</v>
      </c>
      <c r="E220" s="2">
        <v>115208427.3299942</v>
      </c>
      <c r="G220" s="7">
        <f>IF(C220=0,0,+E220/C220)</f>
        <v>39658.666895006609</v>
      </c>
      <c r="H220" s="7">
        <f>+G220*12</f>
        <v>475904.0027400793</v>
      </c>
      <c r="I220" s="7">
        <f>IF(D220=0,0,E220/D220)</f>
        <v>443109.33588459308</v>
      </c>
      <c r="J220" s="2">
        <f>+C220/12</f>
        <v>242.08333333333334</v>
      </c>
      <c r="K220" s="18">
        <f>IF(D220=0,0,C220/D220)</f>
        <v>11.173076923076923</v>
      </c>
      <c r="M220" s="5">
        <f t="shared" si="52"/>
        <v>5.1193030219606998E-5</v>
      </c>
      <c r="N220" s="5">
        <f t="shared" si="52"/>
        <v>5.0650962270877453E-5</v>
      </c>
      <c r="O220" s="6">
        <f t="shared" si="52"/>
        <v>2.44605126841575E-3</v>
      </c>
      <c r="Q220" s="11">
        <f t="shared" si="53"/>
        <v>56743790</v>
      </c>
      <c r="R220" s="11">
        <f t="shared" si="53"/>
        <v>5132976</v>
      </c>
      <c r="S220" s="8">
        <f t="shared" si="53"/>
        <v>46950655917.309998</v>
      </c>
      <c r="U220" s="6">
        <f t="shared" si="51"/>
        <v>0.99996094879347108</v>
      </c>
      <c r="V220" s="6">
        <f t="shared" si="51"/>
        <v>0.99996220658969015</v>
      </c>
      <c r="W220" s="6">
        <f t="shared" si="51"/>
        <v>0.99683429520774569</v>
      </c>
      <c r="Y220" s="8">
        <f>((H220-$H$16)^2)*J220</f>
        <v>52557187472344.359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29">
      <c r="A221" t="s">
        <v>201</v>
      </c>
      <c r="B221" t="s">
        <v>219</v>
      </c>
      <c r="C221" s="2">
        <v>2216</v>
      </c>
      <c r="D221" s="2">
        <v>194</v>
      </c>
      <c r="E221" s="2">
        <v>149103935.48000336</v>
      </c>
      <c r="G221" s="7">
        <f>IF(C221=0,0,+E221/C221)</f>
        <v>67285.169440434722</v>
      </c>
      <c r="H221" s="7">
        <f>+G221*12</f>
        <v>807422.03328521666</v>
      </c>
      <c r="I221" s="7">
        <f>IF(D221=0,0,E221/D221)</f>
        <v>768576.98701032659</v>
      </c>
      <c r="J221" s="2">
        <f>+C221/12</f>
        <v>184.66666666666666</v>
      </c>
      <c r="K221" s="18">
        <f>IF(D221=0,0,C221/D221)</f>
        <v>11.422680412371134</v>
      </c>
      <c r="M221" s="5">
        <f t="shared" si="52"/>
        <v>3.9051206528966993E-5</v>
      </c>
      <c r="N221" s="5">
        <f t="shared" si="52"/>
        <v>3.7793410309808559E-5</v>
      </c>
      <c r="O221" s="6">
        <f t="shared" si="52"/>
        <v>3.1657047922542866E-3</v>
      </c>
      <c r="Q221" s="11">
        <f t="shared" si="53"/>
        <v>56746006</v>
      </c>
      <c r="R221" s="11">
        <f t="shared" si="53"/>
        <v>5133170</v>
      </c>
      <c r="S221" s="8">
        <f t="shared" si="53"/>
        <v>47099759852.790001</v>
      </c>
      <c r="U221" s="6">
        <f t="shared" si="51"/>
        <v>1</v>
      </c>
      <c r="V221" s="6">
        <f t="shared" si="51"/>
        <v>1</v>
      </c>
      <c r="W221" s="6">
        <f t="shared" si="51"/>
        <v>1</v>
      </c>
      <c r="Y221" s="8">
        <f>((H221-$H$16)^2)*J221</f>
        <v>117437935784923.45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1B7F-C25A-406B-9830-1CD4CA0EB81C}">
  <sheetPr>
    <tabColor rgb="FF00948E"/>
  </sheetPr>
  <dimension ref="A1:R47"/>
  <sheetViews>
    <sheetView showGridLines="0" workbookViewId="0">
      <selection activeCell="A3" sqref="A3"/>
    </sheetView>
  </sheetViews>
  <sheetFormatPr defaultRowHeight="15"/>
  <cols>
    <col min="1" max="1" width="20.7109375" customWidth="1"/>
    <col min="2" max="2" width="12.7109375" bestFit="1" customWidth="1"/>
    <col min="3" max="9" width="12.85546875" customWidth="1"/>
    <col min="11" max="11" width="16.5703125" customWidth="1"/>
    <col min="12" max="18" width="11.7109375" customWidth="1"/>
  </cols>
  <sheetData>
    <row r="1" spans="1:18" ht="18.75">
      <c r="A1" s="58" t="s">
        <v>238</v>
      </c>
      <c r="C1" s="2"/>
    </row>
    <row r="2" spans="1:18" ht="18.75">
      <c r="A2" s="58" t="s">
        <v>239</v>
      </c>
      <c r="C2" s="2"/>
    </row>
    <row r="3" spans="1:18" ht="18.75">
      <c r="A3" s="58" t="s">
        <v>295</v>
      </c>
      <c r="C3" s="2"/>
    </row>
    <row r="6" spans="1:18">
      <c r="A6" t="s">
        <v>281</v>
      </c>
      <c r="B6" s="49"/>
      <c r="C6" s="50"/>
      <c r="D6" s="50"/>
      <c r="E6" s="50"/>
      <c r="F6" s="50" t="s">
        <v>282</v>
      </c>
      <c r="G6" s="50"/>
      <c r="H6" s="50"/>
      <c r="I6" s="50"/>
      <c r="K6" s="49"/>
      <c r="L6" s="50"/>
      <c r="M6" s="50"/>
      <c r="N6" s="50"/>
      <c r="O6" s="50" t="s">
        <v>282</v>
      </c>
      <c r="P6" s="50"/>
      <c r="Q6" s="50"/>
      <c r="R6" s="50"/>
    </row>
    <row r="7" spans="1:18">
      <c r="B7" s="49" t="s">
        <v>283</v>
      </c>
      <c r="C7" s="51" t="s">
        <v>279</v>
      </c>
      <c r="D7" s="52" t="s">
        <v>284</v>
      </c>
      <c r="E7" s="51" t="s">
        <v>285</v>
      </c>
      <c r="F7" s="51" t="s">
        <v>286</v>
      </c>
      <c r="G7" s="51" t="s">
        <v>215</v>
      </c>
      <c r="H7" s="51" t="s">
        <v>287</v>
      </c>
      <c r="I7" s="51" t="s">
        <v>288</v>
      </c>
      <c r="K7" s="49" t="s">
        <v>283</v>
      </c>
      <c r="L7" s="51" t="s">
        <v>279</v>
      </c>
      <c r="M7" s="52" t="s">
        <v>284</v>
      </c>
      <c r="N7" s="51" t="s">
        <v>285</v>
      </c>
      <c r="O7" s="51" t="s">
        <v>286</v>
      </c>
      <c r="P7" s="51" t="s">
        <v>215</v>
      </c>
      <c r="Q7" s="51" t="s">
        <v>287</v>
      </c>
      <c r="R7" s="51" t="s">
        <v>288</v>
      </c>
    </row>
    <row r="8" spans="1:18">
      <c r="B8" t="s">
        <v>279</v>
      </c>
      <c r="C8" s="11">
        <v>643260</v>
      </c>
      <c r="D8" s="11">
        <v>277785</v>
      </c>
      <c r="E8" s="11">
        <v>403658</v>
      </c>
      <c r="F8" s="11">
        <v>321775</v>
      </c>
      <c r="G8" s="11">
        <v>231452</v>
      </c>
      <c r="H8" s="11">
        <v>656873</v>
      </c>
      <c r="I8" s="11">
        <v>2534803</v>
      </c>
      <c r="K8" t="s">
        <v>279</v>
      </c>
      <c r="L8" s="6">
        <f t="shared" ref="L8:Q13" si="0">+C8/$I8</f>
        <v>0.25377120036547218</v>
      </c>
      <c r="M8" s="6">
        <f t="shared" si="0"/>
        <v>0.10958839799384804</v>
      </c>
      <c r="N8" s="6">
        <f t="shared" si="0"/>
        <v>0.15924630040283208</v>
      </c>
      <c r="O8" s="6">
        <f t="shared" si="0"/>
        <v>0.12694280383919382</v>
      </c>
      <c r="P8" s="6">
        <f t="shared" si="0"/>
        <v>9.1309659961740619E-2</v>
      </c>
      <c r="Q8" s="6">
        <f t="shared" si="0"/>
        <v>0.25914163743691326</v>
      </c>
      <c r="R8" s="6">
        <f t="shared" ref="R8:R13" si="1">SUM(L8:Q8)</f>
        <v>1</v>
      </c>
    </row>
    <row r="9" spans="1:18">
      <c r="B9" s="53" t="s">
        <v>284</v>
      </c>
      <c r="C9" s="11">
        <v>281933</v>
      </c>
      <c r="D9" s="11">
        <v>353672</v>
      </c>
      <c r="E9" s="11">
        <v>557967</v>
      </c>
      <c r="F9" s="11">
        <v>421037</v>
      </c>
      <c r="G9" s="11">
        <v>292225</v>
      </c>
      <c r="H9" s="11">
        <v>627986</v>
      </c>
      <c r="I9" s="11">
        <v>2534820</v>
      </c>
      <c r="K9" s="53" t="s">
        <v>284</v>
      </c>
      <c r="L9" s="6">
        <f t="shared" si="0"/>
        <v>0.11122407113720106</v>
      </c>
      <c r="M9" s="6">
        <f t="shared" si="0"/>
        <v>0.13952548898935624</v>
      </c>
      <c r="N9" s="6">
        <f t="shared" si="0"/>
        <v>0.22012095533410656</v>
      </c>
      <c r="O9" s="6">
        <f t="shared" si="0"/>
        <v>0.16610134052911055</v>
      </c>
      <c r="P9" s="6">
        <f t="shared" si="0"/>
        <v>0.11528431999116308</v>
      </c>
      <c r="Q9" s="6">
        <f t="shared" si="0"/>
        <v>0.2477438240190625</v>
      </c>
      <c r="R9" s="6">
        <f t="shared" si="1"/>
        <v>0.99999999999999989</v>
      </c>
    </row>
    <row r="10" spans="1:18">
      <c r="B10" t="s">
        <v>285</v>
      </c>
      <c r="C10" s="11">
        <v>424784</v>
      </c>
      <c r="D10" s="11">
        <v>555518</v>
      </c>
      <c r="E10" s="11">
        <v>1842017</v>
      </c>
      <c r="F10" s="11">
        <v>1810134</v>
      </c>
      <c r="G10" s="11">
        <v>1064497</v>
      </c>
      <c r="H10" s="11">
        <v>1907448</v>
      </c>
      <c r="I10" s="11">
        <v>7604398</v>
      </c>
      <c r="K10" t="s">
        <v>285</v>
      </c>
      <c r="L10" s="6">
        <f t="shared" si="0"/>
        <v>5.5860306101811086E-2</v>
      </c>
      <c r="M10" s="6">
        <f t="shared" si="0"/>
        <v>7.3052199529798412E-2</v>
      </c>
      <c r="N10" s="6">
        <f t="shared" si="0"/>
        <v>0.24223048293895191</v>
      </c>
      <c r="O10" s="6">
        <f t="shared" si="0"/>
        <v>0.23803777761237641</v>
      </c>
      <c r="P10" s="6">
        <f t="shared" si="0"/>
        <v>0.13998438798179685</v>
      </c>
      <c r="Q10" s="6">
        <f t="shared" si="0"/>
        <v>0.25083484583526533</v>
      </c>
      <c r="R10" s="6">
        <f t="shared" si="1"/>
        <v>1</v>
      </c>
    </row>
    <row r="11" spans="1:18">
      <c r="B11" t="s">
        <v>286</v>
      </c>
      <c r="C11" s="11">
        <v>324182</v>
      </c>
      <c r="D11" s="11">
        <v>423115</v>
      </c>
      <c r="E11" s="11">
        <v>1660187</v>
      </c>
      <c r="F11" s="11">
        <v>3722241</v>
      </c>
      <c r="G11" s="11">
        <v>3102271</v>
      </c>
      <c r="H11" s="11">
        <v>3442022</v>
      </c>
      <c r="I11" s="11">
        <v>12674018</v>
      </c>
      <c r="K11" t="s">
        <v>286</v>
      </c>
      <c r="L11" s="6">
        <f t="shared" si="0"/>
        <v>2.5578470852731943E-2</v>
      </c>
      <c r="M11" s="6">
        <f t="shared" si="0"/>
        <v>3.3384440514444592E-2</v>
      </c>
      <c r="N11" s="6">
        <f t="shared" si="0"/>
        <v>0.13099137148140391</v>
      </c>
      <c r="O11" s="6">
        <f t="shared" si="0"/>
        <v>0.29369068278110383</v>
      </c>
      <c r="P11" s="6">
        <f t="shared" si="0"/>
        <v>0.24477407243701246</v>
      </c>
      <c r="Q11" s="6">
        <f t="shared" si="0"/>
        <v>0.27158096193330322</v>
      </c>
      <c r="R11" s="6">
        <f t="shared" si="1"/>
        <v>1</v>
      </c>
    </row>
    <row r="12" spans="1:18">
      <c r="B12" t="s">
        <v>215</v>
      </c>
      <c r="C12" s="11">
        <v>253331</v>
      </c>
      <c r="D12" s="11">
        <v>295134</v>
      </c>
      <c r="E12" s="11">
        <v>1125554</v>
      </c>
      <c r="F12" s="11">
        <v>2954374</v>
      </c>
      <c r="G12" s="11">
        <v>10427310</v>
      </c>
      <c r="H12" s="11">
        <v>10292325</v>
      </c>
      <c r="I12" s="11">
        <v>25348028</v>
      </c>
      <c r="K12" t="s">
        <v>215</v>
      </c>
      <c r="L12" s="6">
        <f t="shared" si="0"/>
        <v>9.9941107844760159E-3</v>
      </c>
      <c r="M12" s="6">
        <f t="shared" si="0"/>
        <v>1.1643272604874825E-2</v>
      </c>
      <c r="N12" s="6">
        <f t="shared" si="0"/>
        <v>4.4404006497073462E-2</v>
      </c>
      <c r="O12" s="6">
        <f t="shared" si="0"/>
        <v>0.11655241977798037</v>
      </c>
      <c r="P12" s="6">
        <f t="shared" si="0"/>
        <v>0.4113657283320028</v>
      </c>
      <c r="Q12" s="6">
        <f t="shared" si="0"/>
        <v>0.40604046200359256</v>
      </c>
      <c r="R12" s="6">
        <f t="shared" si="1"/>
        <v>1</v>
      </c>
    </row>
    <row r="13" spans="1:18">
      <c r="B13" s="54" t="s">
        <v>288</v>
      </c>
      <c r="C13" s="16">
        <f t="shared" ref="C13:I13" si="2">SUM(C8:C12)</f>
        <v>1927490</v>
      </c>
      <c r="D13" s="16">
        <f t="shared" si="2"/>
        <v>1905224</v>
      </c>
      <c r="E13" s="16">
        <f t="shared" si="2"/>
        <v>5589383</v>
      </c>
      <c r="F13" s="16">
        <f t="shared" si="2"/>
        <v>9229561</v>
      </c>
      <c r="G13" s="16">
        <f t="shared" si="2"/>
        <v>15117755</v>
      </c>
      <c r="H13" s="16">
        <f t="shared" si="2"/>
        <v>16926654</v>
      </c>
      <c r="I13" s="16">
        <f t="shared" si="2"/>
        <v>50696067</v>
      </c>
      <c r="K13" s="54" t="s">
        <v>288</v>
      </c>
      <c r="L13" s="45">
        <f t="shared" si="0"/>
        <v>3.8020503641830836E-2</v>
      </c>
      <c r="M13" s="45">
        <f t="shared" si="0"/>
        <v>3.7581297973272761E-2</v>
      </c>
      <c r="N13" s="45">
        <f t="shared" si="0"/>
        <v>0.11025279337744287</v>
      </c>
      <c r="O13" s="45">
        <f t="shared" si="0"/>
        <v>0.18205674613772307</v>
      </c>
      <c r="P13" s="45">
        <f t="shared" si="0"/>
        <v>0.29820370483572228</v>
      </c>
      <c r="Q13" s="45">
        <f t="shared" si="0"/>
        <v>0.3338849540340082</v>
      </c>
      <c r="R13" s="45">
        <f t="shared" si="1"/>
        <v>1</v>
      </c>
    </row>
    <row r="17" spans="1:18">
      <c r="A17" t="s">
        <v>289</v>
      </c>
      <c r="B17" s="49"/>
      <c r="C17" s="50"/>
      <c r="D17" s="50"/>
      <c r="E17" s="50"/>
      <c r="F17" s="50" t="s">
        <v>283</v>
      </c>
      <c r="G17" s="50"/>
      <c r="H17" s="50"/>
      <c r="I17" s="50"/>
      <c r="K17" s="49"/>
      <c r="L17" s="50"/>
      <c r="M17" s="50"/>
      <c r="N17" s="50"/>
      <c r="O17" s="50" t="s">
        <v>283</v>
      </c>
      <c r="P17" s="50"/>
      <c r="Q17" s="50"/>
      <c r="R17" s="50"/>
    </row>
    <row r="18" spans="1:18">
      <c r="B18" s="49" t="s">
        <v>290</v>
      </c>
      <c r="C18" s="51" t="s">
        <v>279</v>
      </c>
      <c r="D18" s="52" t="s">
        <v>284</v>
      </c>
      <c r="E18" s="51" t="s">
        <v>285</v>
      </c>
      <c r="F18" s="51" t="s">
        <v>286</v>
      </c>
      <c r="G18" s="51" t="s">
        <v>215</v>
      </c>
      <c r="H18" s="51" t="s">
        <v>287</v>
      </c>
      <c r="I18" s="51" t="s">
        <v>288</v>
      </c>
      <c r="K18" s="49" t="s">
        <v>290</v>
      </c>
      <c r="L18" s="51" t="s">
        <v>279</v>
      </c>
      <c r="M18" s="52" t="s">
        <v>284</v>
      </c>
      <c r="N18" s="51" t="s">
        <v>285</v>
      </c>
      <c r="O18" s="51" t="s">
        <v>286</v>
      </c>
      <c r="P18" s="51" t="s">
        <v>215</v>
      </c>
      <c r="Q18" s="51" t="s">
        <v>287</v>
      </c>
      <c r="R18" s="51" t="s">
        <v>288</v>
      </c>
    </row>
    <row r="19" spans="1:18">
      <c r="B19" t="s">
        <v>279</v>
      </c>
      <c r="C19" s="11">
        <v>632105</v>
      </c>
      <c r="D19" s="11">
        <v>284535</v>
      </c>
      <c r="E19" s="11">
        <v>425882</v>
      </c>
      <c r="F19" s="11">
        <v>329009</v>
      </c>
      <c r="G19" s="11">
        <v>258094</v>
      </c>
      <c r="H19" s="11">
        <v>521340</v>
      </c>
      <c r="I19" s="11">
        <f t="shared" ref="I19:I24" si="3">SUM(C19:H19)</f>
        <v>2450965</v>
      </c>
      <c r="K19" t="s">
        <v>279</v>
      </c>
      <c r="L19" s="6">
        <f t="shared" ref="L19:L24" si="4">+C19/$I19</f>
        <v>0.25790045961488639</v>
      </c>
      <c r="M19" s="6">
        <f t="shared" ref="M19:M24" si="5">+D19/$I19</f>
        <v>0.11609100905153684</v>
      </c>
      <c r="N19" s="6">
        <f t="shared" ref="N19:N24" si="6">+E19/$I19</f>
        <v>0.17376094721874855</v>
      </c>
      <c r="O19" s="6">
        <f t="shared" ref="O19:O24" si="7">+F19/$I19</f>
        <v>0.13423651500531422</v>
      </c>
      <c r="P19" s="6">
        <f t="shared" ref="P19:P24" si="8">+G19/$I19</f>
        <v>0.10530301330292355</v>
      </c>
      <c r="Q19" s="6">
        <f t="shared" ref="Q19:Q24" si="9">+H19/$I19</f>
        <v>0.21270805580659047</v>
      </c>
      <c r="R19" s="6">
        <f t="shared" ref="R19:R24" si="10">SUM(L19:Q19)</f>
        <v>1</v>
      </c>
    </row>
    <row r="20" spans="1:18">
      <c r="B20" s="53" t="s">
        <v>284</v>
      </c>
      <c r="C20" s="11">
        <v>270906</v>
      </c>
      <c r="D20" s="11">
        <v>351947</v>
      </c>
      <c r="E20" s="11">
        <v>565681</v>
      </c>
      <c r="F20" s="11">
        <v>427608</v>
      </c>
      <c r="G20" s="11">
        <v>303274</v>
      </c>
      <c r="H20" s="11">
        <v>512012</v>
      </c>
      <c r="I20" s="11">
        <f t="shared" si="3"/>
        <v>2431428</v>
      </c>
      <c r="K20" s="53" t="s">
        <v>284</v>
      </c>
      <c r="L20" s="6">
        <f t="shared" si="4"/>
        <v>0.11141847506897182</v>
      </c>
      <c r="M20" s="6">
        <f t="shared" si="5"/>
        <v>0.14474909394808319</v>
      </c>
      <c r="N20" s="6">
        <f t="shared" si="6"/>
        <v>0.2326538149597685</v>
      </c>
      <c r="O20" s="6">
        <f t="shared" si="7"/>
        <v>0.17586702135535168</v>
      </c>
      <c r="P20" s="6">
        <f t="shared" si="8"/>
        <v>0.12473081662298863</v>
      </c>
      <c r="Q20" s="6">
        <f t="shared" si="9"/>
        <v>0.21058077804483621</v>
      </c>
      <c r="R20" s="6">
        <f t="shared" si="10"/>
        <v>1</v>
      </c>
    </row>
    <row r="21" spans="1:18">
      <c r="B21" t="s">
        <v>285</v>
      </c>
      <c r="C21" s="11">
        <v>393362</v>
      </c>
      <c r="D21" s="11">
        <v>532500</v>
      </c>
      <c r="E21" s="11">
        <v>1830356</v>
      </c>
      <c r="F21" s="11">
        <v>1703589</v>
      </c>
      <c r="G21" s="11">
        <v>1162217</v>
      </c>
      <c r="H21" s="11">
        <v>1573998</v>
      </c>
      <c r="I21" s="11">
        <f t="shared" si="3"/>
        <v>7196022</v>
      </c>
      <c r="K21" t="s">
        <v>285</v>
      </c>
      <c r="L21" s="6">
        <f t="shared" si="4"/>
        <v>5.4663812867720527E-2</v>
      </c>
      <c r="M21" s="6">
        <f t="shared" si="5"/>
        <v>7.3999217901223754E-2</v>
      </c>
      <c r="N21" s="6">
        <f t="shared" si="6"/>
        <v>0.25435664315645506</v>
      </c>
      <c r="O21" s="6">
        <f t="shared" si="7"/>
        <v>0.23674038239460635</v>
      </c>
      <c r="P21" s="6">
        <f t="shared" si="8"/>
        <v>0.16150826109203112</v>
      </c>
      <c r="Q21" s="6">
        <f t="shared" si="9"/>
        <v>0.21873168258796319</v>
      </c>
      <c r="R21" s="6">
        <f t="shared" si="10"/>
        <v>1</v>
      </c>
    </row>
    <row r="22" spans="1:18">
      <c r="B22" t="s">
        <v>286</v>
      </c>
      <c r="C22" s="11">
        <v>308670</v>
      </c>
      <c r="D22" s="11">
        <v>394750</v>
      </c>
      <c r="E22" s="11">
        <v>1678714</v>
      </c>
      <c r="F22" s="11">
        <v>3657453</v>
      </c>
      <c r="G22" s="11">
        <v>3078846</v>
      </c>
      <c r="H22" s="11">
        <v>2833362</v>
      </c>
      <c r="I22" s="11">
        <f t="shared" si="3"/>
        <v>11951795</v>
      </c>
      <c r="K22" t="s">
        <v>286</v>
      </c>
      <c r="L22" s="6">
        <f t="shared" si="4"/>
        <v>2.5826246183104713E-2</v>
      </c>
      <c r="M22" s="6">
        <f t="shared" si="5"/>
        <v>3.3028511616874284E-2</v>
      </c>
      <c r="N22" s="6">
        <f t="shared" si="6"/>
        <v>0.14045706105233566</v>
      </c>
      <c r="O22" s="6">
        <f t="shared" si="7"/>
        <v>0.30601704597510249</v>
      </c>
      <c r="P22" s="6">
        <f t="shared" si="8"/>
        <v>0.25760532204576803</v>
      </c>
      <c r="Q22" s="6">
        <f t="shared" si="9"/>
        <v>0.23706581312681485</v>
      </c>
      <c r="R22" s="6">
        <f t="shared" si="10"/>
        <v>1</v>
      </c>
    </row>
    <row r="23" spans="1:18">
      <c r="B23" t="s">
        <v>215</v>
      </c>
      <c r="C23" s="11">
        <v>238970</v>
      </c>
      <c r="D23" s="11">
        <v>289472</v>
      </c>
      <c r="E23" s="11">
        <v>1021226</v>
      </c>
      <c r="F23" s="11">
        <v>2875372</v>
      </c>
      <c r="G23" s="11">
        <v>10212058</v>
      </c>
      <c r="H23" s="11">
        <v>8638348</v>
      </c>
      <c r="I23" s="11">
        <f t="shared" si="3"/>
        <v>23275446</v>
      </c>
      <c r="K23" t="s">
        <v>215</v>
      </c>
      <c r="L23" s="6">
        <f t="shared" si="4"/>
        <v>1.0267042788353014E-2</v>
      </c>
      <c r="M23" s="6">
        <f t="shared" si="5"/>
        <v>1.2436797129472836E-2</v>
      </c>
      <c r="N23" s="6">
        <f t="shared" si="6"/>
        <v>4.3875679116954405E-2</v>
      </c>
      <c r="O23" s="6">
        <f t="shared" si="7"/>
        <v>0.12353670902804612</v>
      </c>
      <c r="P23" s="6">
        <f t="shared" si="8"/>
        <v>0.43874811249588946</v>
      </c>
      <c r="Q23" s="6">
        <f t="shared" si="9"/>
        <v>0.37113565944128418</v>
      </c>
      <c r="R23" s="6">
        <f t="shared" si="10"/>
        <v>1</v>
      </c>
    </row>
    <row r="24" spans="1:18">
      <c r="B24" s="54" t="s">
        <v>288</v>
      </c>
      <c r="C24" s="16">
        <f t="shared" ref="C24:H24" si="11">SUM(C19:C23)</f>
        <v>1844013</v>
      </c>
      <c r="D24" s="16">
        <f t="shared" si="11"/>
        <v>1853204</v>
      </c>
      <c r="E24" s="16">
        <f t="shared" si="11"/>
        <v>5521859</v>
      </c>
      <c r="F24" s="16">
        <f t="shared" si="11"/>
        <v>8993031</v>
      </c>
      <c r="G24" s="16">
        <f t="shared" si="11"/>
        <v>15014489</v>
      </c>
      <c r="H24" s="16">
        <f t="shared" si="11"/>
        <v>14079060</v>
      </c>
      <c r="I24" s="16">
        <f t="shared" si="3"/>
        <v>47305656</v>
      </c>
      <c r="K24" s="54" t="s">
        <v>288</v>
      </c>
      <c r="L24" s="45">
        <f t="shared" si="4"/>
        <v>3.8980814471740968E-2</v>
      </c>
      <c r="M24" s="45">
        <f t="shared" si="5"/>
        <v>3.9175104135539311E-2</v>
      </c>
      <c r="N24" s="45">
        <f t="shared" si="6"/>
        <v>0.1167272471604664</v>
      </c>
      <c r="O24" s="45">
        <f t="shared" si="7"/>
        <v>0.19010477309520873</v>
      </c>
      <c r="P24" s="45">
        <f t="shared" si="8"/>
        <v>0.31739310411423105</v>
      </c>
      <c r="Q24" s="45">
        <f t="shared" si="9"/>
        <v>0.29761895702281349</v>
      </c>
      <c r="R24" s="45">
        <f t="shared" si="10"/>
        <v>0.99999999999999989</v>
      </c>
    </row>
    <row r="28" spans="1:18">
      <c r="A28" t="s">
        <v>291</v>
      </c>
      <c r="B28" s="49"/>
      <c r="C28" s="50"/>
      <c r="D28" s="50"/>
      <c r="E28" s="50"/>
      <c r="F28" s="50" t="s">
        <v>290</v>
      </c>
      <c r="G28" s="50"/>
      <c r="H28" s="50"/>
      <c r="I28" s="50"/>
      <c r="K28" s="49"/>
      <c r="L28" s="50"/>
      <c r="M28" s="50"/>
      <c r="N28" s="50"/>
      <c r="O28" s="50" t="s">
        <v>290</v>
      </c>
      <c r="P28" s="50"/>
      <c r="Q28" s="50"/>
      <c r="R28" s="50"/>
    </row>
    <row r="29" spans="1:18">
      <c r="B29" s="49" t="s">
        <v>292</v>
      </c>
      <c r="C29" s="51" t="s">
        <v>279</v>
      </c>
      <c r="D29" s="52" t="s">
        <v>284</v>
      </c>
      <c r="E29" s="51" t="s">
        <v>285</v>
      </c>
      <c r="F29" s="51" t="s">
        <v>286</v>
      </c>
      <c r="G29" s="51" t="s">
        <v>215</v>
      </c>
      <c r="H29" s="51" t="s">
        <v>287</v>
      </c>
      <c r="I29" s="51" t="s">
        <v>288</v>
      </c>
      <c r="K29" s="49" t="s">
        <v>292</v>
      </c>
      <c r="L29" s="51" t="s">
        <v>279</v>
      </c>
      <c r="M29" s="52" t="s">
        <v>284</v>
      </c>
      <c r="N29" s="51" t="s">
        <v>285</v>
      </c>
      <c r="O29" s="51" t="s">
        <v>286</v>
      </c>
      <c r="P29" s="51" t="s">
        <v>215</v>
      </c>
      <c r="Q29" s="51" t="s">
        <v>287</v>
      </c>
      <c r="R29" s="51" t="s">
        <v>288</v>
      </c>
    </row>
    <row r="30" spans="1:18">
      <c r="B30" t="s">
        <v>279</v>
      </c>
      <c r="C30" s="11">
        <v>620243</v>
      </c>
      <c r="D30" s="11">
        <v>283217</v>
      </c>
      <c r="E30" s="11">
        <v>423788</v>
      </c>
      <c r="F30" s="11">
        <v>325768</v>
      </c>
      <c r="G30" s="11">
        <v>267253</v>
      </c>
      <c r="H30" s="11">
        <v>509788</v>
      </c>
      <c r="I30" s="11">
        <f t="shared" ref="I30:I35" si="12">SUM(C30:H30)</f>
        <v>2430057</v>
      </c>
      <c r="K30" t="s">
        <v>279</v>
      </c>
      <c r="L30" s="6">
        <f t="shared" ref="L30:L35" si="13">+C30/$I30</f>
        <v>0.25523804585653753</v>
      </c>
      <c r="M30" s="6">
        <f t="shared" ref="M30:M35" si="14">+D30/$I30</f>
        <v>0.11654747193172835</v>
      </c>
      <c r="N30" s="6">
        <f t="shared" ref="N30:N35" si="15">+E30/$I30</f>
        <v>0.17439426317983486</v>
      </c>
      <c r="O30" s="6">
        <f t="shared" ref="O30:O35" si="16">+F30/$I30</f>
        <v>0.13405776078503509</v>
      </c>
      <c r="P30" s="6">
        <f t="shared" ref="P30:P35" si="17">+G30/$I30</f>
        <v>0.10997807870350366</v>
      </c>
      <c r="Q30" s="6">
        <f t="shared" ref="Q30:Q35" si="18">+H30/$I30</f>
        <v>0.20978437954336052</v>
      </c>
      <c r="R30" s="6">
        <f t="shared" ref="R30:R35" si="19">SUM(L30:Q30)</f>
        <v>0.99999999999999989</v>
      </c>
    </row>
    <row r="31" spans="1:18">
      <c r="B31" s="53" t="s">
        <v>284</v>
      </c>
      <c r="C31" s="11">
        <v>272898</v>
      </c>
      <c r="D31" s="11">
        <v>350897</v>
      </c>
      <c r="E31" s="11">
        <v>557780</v>
      </c>
      <c r="F31" s="11">
        <v>421318</v>
      </c>
      <c r="G31" s="11">
        <v>310073</v>
      </c>
      <c r="H31" s="11">
        <v>498418</v>
      </c>
      <c r="I31" s="11">
        <f t="shared" si="12"/>
        <v>2411384</v>
      </c>
      <c r="K31" s="53" t="s">
        <v>284</v>
      </c>
      <c r="L31" s="6">
        <f t="shared" si="13"/>
        <v>0.11317069367632862</v>
      </c>
      <c r="M31" s="6">
        <f t="shared" si="14"/>
        <v>0.1455168484156816</v>
      </c>
      <c r="N31" s="6">
        <f t="shared" si="15"/>
        <v>0.23131114745722789</v>
      </c>
      <c r="O31" s="6">
        <f t="shared" si="16"/>
        <v>0.17472040952415707</v>
      </c>
      <c r="P31" s="6">
        <f t="shared" si="17"/>
        <v>0.12858715161085915</v>
      </c>
      <c r="Q31" s="6">
        <f t="shared" si="18"/>
        <v>0.20669374931574563</v>
      </c>
      <c r="R31" s="6">
        <f t="shared" si="19"/>
        <v>1</v>
      </c>
    </row>
    <row r="32" spans="1:18">
      <c r="B32" t="s">
        <v>285</v>
      </c>
      <c r="C32" s="11">
        <v>402827</v>
      </c>
      <c r="D32" s="11">
        <v>540178</v>
      </c>
      <c r="E32" s="11">
        <v>1819802</v>
      </c>
      <c r="F32" s="11">
        <v>1670160</v>
      </c>
      <c r="G32" s="11">
        <v>1178921</v>
      </c>
      <c r="H32" s="11">
        <v>1555286</v>
      </c>
      <c r="I32" s="11">
        <f t="shared" si="12"/>
        <v>7167174</v>
      </c>
      <c r="K32" t="s">
        <v>285</v>
      </c>
      <c r="L32" s="6">
        <f t="shared" si="13"/>
        <v>5.6204439853141559E-2</v>
      </c>
      <c r="M32" s="6">
        <f t="shared" si="14"/>
        <v>7.5368339041301358E-2</v>
      </c>
      <c r="N32" s="6">
        <f t="shared" si="15"/>
        <v>0.25390788614871079</v>
      </c>
      <c r="O32" s="6">
        <f t="shared" si="16"/>
        <v>0.23302908510383591</v>
      </c>
      <c r="P32" s="6">
        <f t="shared" si="17"/>
        <v>0.16448896036289895</v>
      </c>
      <c r="Q32" s="6">
        <f t="shared" si="18"/>
        <v>0.21700128949011144</v>
      </c>
      <c r="R32" s="6">
        <f t="shared" si="19"/>
        <v>1</v>
      </c>
    </row>
    <row r="33" spans="1:18">
      <c r="B33" t="s">
        <v>286</v>
      </c>
      <c r="C33" s="11">
        <v>321649</v>
      </c>
      <c r="D33" s="11">
        <v>404674</v>
      </c>
      <c r="E33" s="11">
        <v>1709995</v>
      </c>
      <c r="F33" s="11">
        <v>3615741</v>
      </c>
      <c r="G33" s="11">
        <v>3134866</v>
      </c>
      <c r="H33" s="11">
        <v>2840804</v>
      </c>
      <c r="I33" s="11">
        <f t="shared" si="12"/>
        <v>12027729</v>
      </c>
      <c r="K33" t="s">
        <v>286</v>
      </c>
      <c r="L33" s="6">
        <f t="shared" si="13"/>
        <v>2.6742288589974052E-2</v>
      </c>
      <c r="M33" s="6">
        <f t="shared" si="14"/>
        <v>3.3645087946361278E-2</v>
      </c>
      <c r="N33" s="6">
        <f t="shared" si="15"/>
        <v>0.14217106155285009</v>
      </c>
      <c r="O33" s="6">
        <f t="shared" si="16"/>
        <v>0.30061709903839701</v>
      </c>
      <c r="P33" s="6">
        <f t="shared" si="17"/>
        <v>0.26063656738524787</v>
      </c>
      <c r="Q33" s="6">
        <f t="shared" si="18"/>
        <v>0.2361878954871697</v>
      </c>
      <c r="R33" s="6">
        <f t="shared" si="19"/>
        <v>1</v>
      </c>
    </row>
    <row r="34" spans="1:18">
      <c r="B34" t="s">
        <v>215</v>
      </c>
      <c r="C34" s="11">
        <v>257070</v>
      </c>
      <c r="D34" s="11">
        <v>307092</v>
      </c>
      <c r="E34" s="11">
        <v>1086786</v>
      </c>
      <c r="F34" s="11">
        <v>3048569</v>
      </c>
      <c r="G34" s="11">
        <v>10769380</v>
      </c>
      <c r="H34" s="11">
        <v>8184271</v>
      </c>
      <c r="I34" s="11">
        <f t="shared" si="12"/>
        <v>23653168</v>
      </c>
      <c r="K34" t="s">
        <v>215</v>
      </c>
      <c r="L34" s="6">
        <f t="shared" si="13"/>
        <v>1.0868311593609787E-2</v>
      </c>
      <c r="M34" s="6">
        <f t="shared" si="14"/>
        <v>1.2983123444605813E-2</v>
      </c>
      <c r="N34" s="6">
        <f t="shared" si="15"/>
        <v>4.5946741679592347E-2</v>
      </c>
      <c r="O34" s="6">
        <f t="shared" si="16"/>
        <v>0.12888628702928928</v>
      </c>
      <c r="P34" s="6">
        <f t="shared" si="17"/>
        <v>0.45530391531485337</v>
      </c>
      <c r="Q34" s="6">
        <f t="shared" si="18"/>
        <v>0.34601162093804938</v>
      </c>
      <c r="R34" s="6">
        <f t="shared" si="19"/>
        <v>1</v>
      </c>
    </row>
    <row r="35" spans="1:18">
      <c r="B35" s="54" t="s">
        <v>288</v>
      </c>
      <c r="C35" s="16">
        <f t="shared" ref="C35:H35" si="20">SUM(C30:C34)</f>
        <v>1874687</v>
      </c>
      <c r="D35" s="16">
        <f t="shared" si="20"/>
        <v>1886058</v>
      </c>
      <c r="E35" s="16">
        <f t="shared" si="20"/>
        <v>5598151</v>
      </c>
      <c r="F35" s="16">
        <f t="shared" si="20"/>
        <v>9081556</v>
      </c>
      <c r="G35" s="16">
        <f t="shared" si="20"/>
        <v>15660493</v>
      </c>
      <c r="H35" s="16">
        <f t="shared" si="20"/>
        <v>13588567</v>
      </c>
      <c r="I35" s="16">
        <f t="shared" si="12"/>
        <v>47689512</v>
      </c>
      <c r="K35" s="54" t="s">
        <v>288</v>
      </c>
      <c r="L35" s="45">
        <f t="shared" si="13"/>
        <v>3.9310257567743617E-2</v>
      </c>
      <c r="M35" s="45">
        <f t="shared" si="14"/>
        <v>3.9548695738383738E-2</v>
      </c>
      <c r="N35" s="45">
        <f t="shared" si="15"/>
        <v>0.11738746666143281</v>
      </c>
      <c r="O35" s="45">
        <f t="shared" si="16"/>
        <v>0.1904308855162955</v>
      </c>
      <c r="P35" s="45">
        <f t="shared" si="17"/>
        <v>0.32838442548961289</v>
      </c>
      <c r="Q35" s="45">
        <f t="shared" si="18"/>
        <v>0.28493826902653147</v>
      </c>
      <c r="R35" s="45">
        <f t="shared" si="19"/>
        <v>1</v>
      </c>
    </row>
    <row r="40" spans="1:18">
      <c r="A40" t="s">
        <v>293</v>
      </c>
      <c r="B40" s="49"/>
      <c r="C40" s="50"/>
      <c r="D40" s="50"/>
      <c r="E40" s="50"/>
      <c r="F40" s="50" t="s">
        <v>292</v>
      </c>
      <c r="G40" s="50"/>
      <c r="H40" s="50"/>
      <c r="I40" s="50"/>
      <c r="K40" s="49"/>
      <c r="L40" s="50"/>
      <c r="M40" s="50"/>
      <c r="N40" s="50"/>
      <c r="O40" s="50" t="s">
        <v>292</v>
      </c>
      <c r="P40" s="50"/>
      <c r="Q40" s="50"/>
      <c r="R40" s="50"/>
    </row>
    <row r="41" spans="1:18">
      <c r="B41" s="49" t="s">
        <v>294</v>
      </c>
      <c r="C41" s="51" t="s">
        <v>279</v>
      </c>
      <c r="D41" s="52" t="s">
        <v>284</v>
      </c>
      <c r="E41" s="51" t="s">
        <v>285</v>
      </c>
      <c r="F41" s="51" t="s">
        <v>286</v>
      </c>
      <c r="G41" s="51" t="s">
        <v>215</v>
      </c>
      <c r="H41" s="51" t="s">
        <v>287</v>
      </c>
      <c r="I41" s="51" t="s">
        <v>288</v>
      </c>
      <c r="K41" s="49" t="s">
        <v>294</v>
      </c>
      <c r="L41" s="51" t="s">
        <v>279</v>
      </c>
      <c r="M41" s="52" t="s">
        <v>284</v>
      </c>
      <c r="N41" s="51" t="s">
        <v>285</v>
      </c>
      <c r="O41" s="51" t="s">
        <v>286</v>
      </c>
      <c r="P41" s="51" t="s">
        <v>215</v>
      </c>
      <c r="Q41" s="51" t="s">
        <v>287</v>
      </c>
      <c r="R41" s="51" t="s">
        <v>288</v>
      </c>
    </row>
    <row r="42" spans="1:18">
      <c r="B42" t="s">
        <v>279</v>
      </c>
      <c r="C42" s="11">
        <v>604970</v>
      </c>
      <c r="D42" s="11">
        <v>282432</v>
      </c>
      <c r="E42" s="11">
        <v>432115</v>
      </c>
      <c r="F42" s="11">
        <v>335895</v>
      </c>
      <c r="G42" s="11">
        <v>277640</v>
      </c>
      <c r="H42" s="11">
        <v>511428</v>
      </c>
      <c r="I42" s="11">
        <f t="shared" ref="I42:I47" si="21">SUM(C42:H42)</f>
        <v>2444480</v>
      </c>
      <c r="K42" t="s">
        <v>279</v>
      </c>
      <c r="L42" s="6">
        <f t="shared" ref="L42:L47" si="22">+C42/$I42</f>
        <v>0.24748412750359994</v>
      </c>
      <c r="M42" s="6">
        <f t="shared" ref="M42:M47" si="23">+D42/$I42</f>
        <v>0.11553868307370074</v>
      </c>
      <c r="N42" s="6">
        <f t="shared" ref="N42:N47" si="24">+E42/$I42</f>
        <v>0.1767717469564079</v>
      </c>
      <c r="O42" s="6">
        <f t="shared" ref="O42:O47" si="25">+F42/$I42</f>
        <v>0.13740959222411311</v>
      </c>
      <c r="P42" s="6">
        <f t="shared" ref="P42:P47" si="26">+G42/$I42</f>
        <v>0.11357834795130253</v>
      </c>
      <c r="Q42" s="6">
        <f t="shared" ref="Q42:Q47" si="27">+H42/$I42</f>
        <v>0.20921750229087577</v>
      </c>
      <c r="R42" s="6">
        <f t="shared" ref="R42:R47" si="28">SUM(L42:Q42)</f>
        <v>1</v>
      </c>
    </row>
    <row r="43" spans="1:18">
      <c r="B43" s="53" t="s">
        <v>284</v>
      </c>
      <c r="C43" s="11">
        <v>268453</v>
      </c>
      <c r="D43" s="11">
        <v>341688</v>
      </c>
      <c r="E43" s="11">
        <v>566388</v>
      </c>
      <c r="F43" s="11">
        <v>427862</v>
      </c>
      <c r="G43" s="11">
        <v>318949</v>
      </c>
      <c r="H43" s="11">
        <v>500810</v>
      </c>
      <c r="I43" s="11">
        <f t="shared" si="21"/>
        <v>2424150</v>
      </c>
      <c r="K43" s="53" t="s">
        <v>284</v>
      </c>
      <c r="L43" s="6">
        <f t="shared" si="22"/>
        <v>0.1107410845038467</v>
      </c>
      <c r="M43" s="6">
        <f t="shared" si="23"/>
        <v>0.14095167378256296</v>
      </c>
      <c r="N43" s="6">
        <f t="shared" si="24"/>
        <v>0.23364395767588639</v>
      </c>
      <c r="O43" s="6">
        <f t="shared" si="25"/>
        <v>0.1764998040550296</v>
      </c>
      <c r="P43" s="6">
        <f t="shared" si="26"/>
        <v>0.131571478662624</v>
      </c>
      <c r="Q43" s="6">
        <f t="shared" si="27"/>
        <v>0.20659200132005032</v>
      </c>
      <c r="R43" s="6">
        <f t="shared" si="28"/>
        <v>1</v>
      </c>
    </row>
    <row r="44" spans="1:18">
      <c r="B44" t="s">
        <v>285</v>
      </c>
      <c r="C44" s="11">
        <v>400862</v>
      </c>
      <c r="D44" s="11">
        <v>527004</v>
      </c>
      <c r="E44" s="11">
        <v>1818604</v>
      </c>
      <c r="F44" s="11">
        <v>1703383</v>
      </c>
      <c r="G44" s="11">
        <v>1218193</v>
      </c>
      <c r="H44" s="11">
        <v>1532028</v>
      </c>
      <c r="I44" s="11">
        <f t="shared" si="21"/>
        <v>7200074</v>
      </c>
      <c r="K44" t="s">
        <v>285</v>
      </c>
      <c r="L44" s="6">
        <f t="shared" si="22"/>
        <v>5.5674705565526131E-2</v>
      </c>
      <c r="M44" s="6">
        <f t="shared" si="23"/>
        <v>7.3194247725787268E-2</v>
      </c>
      <c r="N44" s="6">
        <f t="shared" si="24"/>
        <v>0.2525812929144895</v>
      </c>
      <c r="O44" s="6">
        <f t="shared" si="25"/>
        <v>0.2365785407205537</v>
      </c>
      <c r="P44" s="6">
        <f t="shared" si="26"/>
        <v>0.16919173330718545</v>
      </c>
      <c r="Q44" s="6">
        <f t="shared" si="27"/>
        <v>0.21277947976645795</v>
      </c>
      <c r="R44" s="6">
        <f t="shared" si="28"/>
        <v>1</v>
      </c>
    </row>
    <row r="45" spans="1:18">
      <c r="B45" t="s">
        <v>286</v>
      </c>
      <c r="C45" s="11">
        <v>322972</v>
      </c>
      <c r="D45" s="11">
        <v>404621</v>
      </c>
      <c r="E45" s="11">
        <v>1682122</v>
      </c>
      <c r="F45" s="11">
        <v>3617370</v>
      </c>
      <c r="G45" s="11">
        <v>3269130</v>
      </c>
      <c r="H45" s="11">
        <v>2743215</v>
      </c>
      <c r="I45" s="11">
        <f t="shared" si="21"/>
        <v>12039430</v>
      </c>
      <c r="K45" t="s">
        <v>286</v>
      </c>
      <c r="L45" s="6">
        <f t="shared" si="22"/>
        <v>2.6826186954033538E-2</v>
      </c>
      <c r="M45" s="6">
        <f t="shared" si="23"/>
        <v>3.3607986424606481E-2</v>
      </c>
      <c r="N45" s="6">
        <f t="shared" si="24"/>
        <v>0.13971774411247045</v>
      </c>
      <c r="O45" s="6">
        <f t="shared" si="25"/>
        <v>0.3004602377355074</v>
      </c>
      <c r="P45" s="6">
        <f t="shared" si="26"/>
        <v>0.27153528032473301</v>
      </c>
      <c r="Q45" s="6">
        <f t="shared" si="27"/>
        <v>0.22785256444864915</v>
      </c>
      <c r="R45" s="6">
        <f t="shared" si="28"/>
        <v>1</v>
      </c>
    </row>
    <row r="46" spans="1:18">
      <c r="B46" t="s">
        <v>215</v>
      </c>
      <c r="C46" s="11">
        <v>241218</v>
      </c>
      <c r="D46" s="11">
        <v>293905</v>
      </c>
      <c r="E46" s="11">
        <v>1019304</v>
      </c>
      <c r="F46" s="11">
        <v>2923163</v>
      </c>
      <c r="G46" s="11">
        <v>11012593</v>
      </c>
      <c r="H46" s="11">
        <v>7405338</v>
      </c>
      <c r="I46" s="11">
        <f t="shared" si="21"/>
        <v>22895521</v>
      </c>
      <c r="K46" t="s">
        <v>215</v>
      </c>
      <c r="L46" s="6">
        <f t="shared" si="22"/>
        <v>1.0535597770411078E-2</v>
      </c>
      <c r="M46" s="6">
        <f t="shared" si="23"/>
        <v>1.2836790217615052E-2</v>
      </c>
      <c r="N46" s="6">
        <f t="shared" si="24"/>
        <v>4.4519799309218601E-2</v>
      </c>
      <c r="O46" s="6">
        <f t="shared" si="25"/>
        <v>0.12767401099979336</v>
      </c>
      <c r="P46" s="6">
        <f t="shared" si="26"/>
        <v>0.4809933348972491</v>
      </c>
      <c r="Q46" s="6">
        <f t="shared" si="27"/>
        <v>0.32344046680571281</v>
      </c>
      <c r="R46" s="6">
        <f t="shared" si="28"/>
        <v>1</v>
      </c>
    </row>
    <row r="47" spans="1:18">
      <c r="B47" s="54" t="s">
        <v>288</v>
      </c>
      <c r="C47" s="16">
        <f t="shared" ref="C47:H47" si="29">SUM(C42:C46)</f>
        <v>1838475</v>
      </c>
      <c r="D47" s="16">
        <f t="shared" si="29"/>
        <v>1849650</v>
      </c>
      <c r="E47" s="16">
        <f t="shared" si="29"/>
        <v>5518533</v>
      </c>
      <c r="F47" s="16">
        <f t="shared" si="29"/>
        <v>9007673</v>
      </c>
      <c r="G47" s="16">
        <f t="shared" si="29"/>
        <v>16096505</v>
      </c>
      <c r="H47" s="16">
        <f t="shared" si="29"/>
        <v>12692819</v>
      </c>
      <c r="I47" s="16">
        <f t="shared" si="21"/>
        <v>47003655</v>
      </c>
      <c r="K47" s="54" t="s">
        <v>288</v>
      </c>
      <c r="L47" s="45">
        <f t="shared" si="22"/>
        <v>3.911344766699526E-2</v>
      </c>
      <c r="M47" s="45">
        <f t="shared" si="23"/>
        <v>3.9351195135782523E-2</v>
      </c>
      <c r="N47" s="45">
        <f t="shared" si="24"/>
        <v>0.11740646551847936</v>
      </c>
      <c r="O47" s="45">
        <f t="shared" si="25"/>
        <v>0.19163771413095429</v>
      </c>
      <c r="P47" s="45">
        <f t="shared" si="26"/>
        <v>0.34245219866412518</v>
      </c>
      <c r="Q47" s="45">
        <f t="shared" si="27"/>
        <v>0.27003897888366341</v>
      </c>
      <c r="R47" s="45">
        <f t="shared" si="28"/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41EE-07BA-4E24-A5FF-65E39226D97C}">
  <sheetPr>
    <tabColor rgb="FF00948E"/>
  </sheetPr>
  <dimension ref="A1:Q50"/>
  <sheetViews>
    <sheetView workbookViewId="0"/>
  </sheetViews>
  <sheetFormatPr defaultRowHeight="15"/>
  <cols>
    <col min="2" max="2" width="15.7109375" customWidth="1"/>
    <col min="3" max="8" width="12.28515625" customWidth="1"/>
    <col min="11" max="11" width="15.140625" customWidth="1"/>
    <col min="12" max="17" width="14.140625" customWidth="1"/>
  </cols>
  <sheetData>
    <row r="1" spans="1:17" ht="18.75">
      <c r="A1" s="58" t="s">
        <v>238</v>
      </c>
      <c r="B1" s="59"/>
      <c r="C1" s="60"/>
      <c r="D1" s="59"/>
      <c r="E1" s="59"/>
    </row>
    <row r="2" spans="1:17" ht="18.75">
      <c r="A2" s="58" t="s">
        <v>239</v>
      </c>
      <c r="B2" s="59"/>
      <c r="C2" s="60"/>
      <c r="D2" s="59"/>
      <c r="E2" s="59"/>
    </row>
    <row r="3" spans="1:17" ht="18.75">
      <c r="A3" s="58" t="s">
        <v>298</v>
      </c>
      <c r="B3" s="59"/>
      <c r="C3" s="60"/>
      <c r="D3" s="59"/>
      <c r="E3" s="59"/>
    </row>
    <row r="6" spans="1:17">
      <c r="A6" s="10" t="s">
        <v>225</v>
      </c>
      <c r="B6" s="49"/>
      <c r="C6" s="50"/>
      <c r="D6" s="50"/>
      <c r="E6" s="50"/>
      <c r="F6" s="50" t="s">
        <v>282</v>
      </c>
      <c r="G6" s="50"/>
      <c r="H6" s="50"/>
      <c r="K6" s="49"/>
      <c r="L6" s="50"/>
      <c r="M6" s="50"/>
      <c r="N6" s="50"/>
      <c r="O6" s="50" t="s">
        <v>282</v>
      </c>
      <c r="P6" s="50"/>
      <c r="Q6" s="50"/>
    </row>
    <row r="7" spans="1:17">
      <c r="B7" s="49" t="s">
        <v>283</v>
      </c>
      <c r="C7" s="51" t="s">
        <v>279</v>
      </c>
      <c r="D7" s="52" t="s">
        <v>284</v>
      </c>
      <c r="E7" s="51" t="s">
        <v>285</v>
      </c>
      <c r="F7" s="51" t="s">
        <v>286</v>
      </c>
      <c r="G7" s="51" t="s">
        <v>215</v>
      </c>
      <c r="H7" s="51" t="s">
        <v>288</v>
      </c>
      <c r="K7" s="49" t="s">
        <v>283</v>
      </c>
      <c r="L7" s="51" t="s">
        <v>279</v>
      </c>
      <c r="M7" s="52" t="s">
        <v>284</v>
      </c>
      <c r="N7" s="51" t="s">
        <v>285</v>
      </c>
      <c r="O7" s="51" t="s">
        <v>286</v>
      </c>
      <c r="P7" s="51" t="s">
        <v>215</v>
      </c>
      <c r="Q7" s="51" t="s">
        <v>288</v>
      </c>
    </row>
    <row r="8" spans="1:17">
      <c r="B8" t="s">
        <v>279</v>
      </c>
      <c r="C8" s="11">
        <v>643260</v>
      </c>
      <c r="D8" s="11">
        <v>277785</v>
      </c>
      <c r="E8" s="11">
        <v>403658</v>
      </c>
      <c r="F8" s="11">
        <v>321775</v>
      </c>
      <c r="G8" s="11">
        <v>231452</v>
      </c>
      <c r="H8" s="11">
        <f t="shared" ref="H8:H13" si="0">SUM(C8:G8)</f>
        <v>1877930</v>
      </c>
      <c r="K8" t="s">
        <v>279</v>
      </c>
      <c r="L8" s="6">
        <f t="shared" ref="L8:L13" si="1">+C8/C$14</f>
        <v>0.27337041678725377</v>
      </c>
      <c r="M8" s="6">
        <f t="shared" ref="M8:Q13" si="2">+D8/D$14</f>
        <v>0.11805201113607611</v>
      </c>
      <c r="N8" s="6">
        <f t="shared" si="2"/>
        <v>5.7181695930299349E-2</v>
      </c>
      <c r="O8" s="6">
        <f t="shared" si="2"/>
        <v>2.7349412490167088E-2</v>
      </c>
      <c r="P8" s="6">
        <f t="shared" si="2"/>
        <v>9.836166035427826E-3</v>
      </c>
      <c r="Q8" s="6">
        <f t="shared" si="2"/>
        <v>3.9903820134242048E-2</v>
      </c>
    </row>
    <row r="9" spans="1:17">
      <c r="B9" s="53" t="s">
        <v>284</v>
      </c>
      <c r="C9" s="11">
        <v>281933</v>
      </c>
      <c r="D9" s="11">
        <v>353672</v>
      </c>
      <c r="E9" s="11">
        <v>557967</v>
      </c>
      <c r="F9" s="11">
        <v>421037</v>
      </c>
      <c r="G9" s="11">
        <v>292225</v>
      </c>
      <c r="H9" s="11">
        <f t="shared" si="0"/>
        <v>1906834</v>
      </c>
      <c r="K9" s="53" t="s">
        <v>284</v>
      </c>
      <c r="L9" s="6">
        <f t="shared" si="1"/>
        <v>0.11981491421210835</v>
      </c>
      <c r="M9" s="6">
        <f t="shared" si="2"/>
        <v>0.15030217932040357</v>
      </c>
      <c r="N9" s="6">
        <f t="shared" si="2"/>
        <v>7.9040919127432968E-2</v>
      </c>
      <c r="O9" s="6">
        <f t="shared" si="2"/>
        <v>3.5786231331279561E-2</v>
      </c>
      <c r="P9" s="6">
        <f t="shared" si="2"/>
        <v>1.2418875705126318E-2</v>
      </c>
      <c r="Q9" s="6">
        <f t="shared" si="2"/>
        <v>4.0517996390630806E-2</v>
      </c>
    </row>
    <row r="10" spans="1:17">
      <c r="B10" t="s">
        <v>285</v>
      </c>
      <c r="C10" s="11">
        <v>424784</v>
      </c>
      <c r="D10" s="11">
        <v>555518</v>
      </c>
      <c r="E10" s="11">
        <v>1842017</v>
      </c>
      <c r="F10" s="11">
        <v>1810134</v>
      </c>
      <c r="G10" s="11">
        <v>1064497</v>
      </c>
      <c r="H10" s="11">
        <f t="shared" si="0"/>
        <v>5696950</v>
      </c>
      <c r="K10" t="s">
        <v>285</v>
      </c>
      <c r="L10" s="6">
        <f t="shared" si="1"/>
        <v>0.18052323963025341</v>
      </c>
      <c r="M10" s="6">
        <f t="shared" si="2"/>
        <v>0.23608192351023533</v>
      </c>
      <c r="N10" s="6">
        <f t="shared" si="2"/>
        <v>0.2609378632219409</v>
      </c>
      <c r="O10" s="6">
        <f t="shared" si="2"/>
        <v>0.15385316270212451</v>
      </c>
      <c r="P10" s="6">
        <f t="shared" si="2"/>
        <v>4.5238620691179225E-2</v>
      </c>
      <c r="Q10" s="6">
        <f t="shared" si="2"/>
        <v>0.12105353666737857</v>
      </c>
    </row>
    <row r="11" spans="1:17">
      <c r="B11" t="s">
        <v>286</v>
      </c>
      <c r="C11" s="11">
        <v>324182</v>
      </c>
      <c r="D11" s="11">
        <v>423115</v>
      </c>
      <c r="E11" s="11">
        <v>1660187</v>
      </c>
      <c r="F11" s="11">
        <v>3722241</v>
      </c>
      <c r="G11" s="11">
        <v>3102271</v>
      </c>
      <c r="H11" s="11">
        <f t="shared" si="0"/>
        <v>9231996</v>
      </c>
      <c r="K11" t="s">
        <v>286</v>
      </c>
      <c r="L11" s="6">
        <f t="shared" si="1"/>
        <v>0.13776974855412352</v>
      </c>
      <c r="M11" s="6">
        <f t="shared" si="2"/>
        <v>0.1798138009318028</v>
      </c>
      <c r="N11" s="6">
        <f t="shared" si="2"/>
        <v>0.23518004900543502</v>
      </c>
      <c r="O11" s="6">
        <f t="shared" si="2"/>
        <v>0.31637356692350876</v>
      </c>
      <c r="P11" s="6">
        <f t="shared" si="2"/>
        <v>0.13183922646117863</v>
      </c>
      <c r="Q11" s="6">
        <f t="shared" si="2"/>
        <v>0.19616913722238957</v>
      </c>
    </row>
    <row r="12" spans="1:17">
      <c r="B12" t="s">
        <v>215</v>
      </c>
      <c r="C12" s="11">
        <v>253331</v>
      </c>
      <c r="D12" s="11">
        <v>295134</v>
      </c>
      <c r="E12" s="11">
        <v>1125554</v>
      </c>
      <c r="F12" s="11">
        <v>2954374</v>
      </c>
      <c r="G12" s="11">
        <v>10427310</v>
      </c>
      <c r="H12" s="11">
        <f t="shared" si="0"/>
        <v>15055703</v>
      </c>
      <c r="K12" t="s">
        <v>215</v>
      </c>
      <c r="L12" s="6">
        <f t="shared" si="1"/>
        <v>0.10765973487412832</v>
      </c>
      <c r="M12" s="6">
        <f t="shared" si="2"/>
        <v>0.12542492306868508</v>
      </c>
      <c r="N12" s="6">
        <f t="shared" si="2"/>
        <v>0.15944459562583216</v>
      </c>
      <c r="O12" s="6">
        <f t="shared" si="2"/>
        <v>0.25110836198034309</v>
      </c>
      <c r="P12" s="6">
        <f t="shared" si="2"/>
        <v>0.44313616846204362</v>
      </c>
      <c r="Q12" s="6">
        <f t="shared" si="2"/>
        <v>0.31991611215890287</v>
      </c>
    </row>
    <row r="13" spans="1:17">
      <c r="B13" t="s">
        <v>297</v>
      </c>
      <c r="C13" s="11">
        <v>425581</v>
      </c>
      <c r="D13" s="11">
        <v>447849</v>
      </c>
      <c r="E13" s="11">
        <v>1469834</v>
      </c>
      <c r="F13" s="11">
        <v>2535774</v>
      </c>
      <c r="G13" s="11">
        <v>8412958</v>
      </c>
      <c r="H13" s="11">
        <f t="shared" si="0"/>
        <v>13291996</v>
      </c>
      <c r="K13" t="s">
        <v>297</v>
      </c>
      <c r="L13" s="6">
        <f t="shared" si="1"/>
        <v>0.18086194594213265</v>
      </c>
      <c r="M13" s="6">
        <f t="shared" si="2"/>
        <v>0.19032516203279712</v>
      </c>
      <c r="N13" s="6">
        <f t="shared" si="2"/>
        <v>0.20821487708905959</v>
      </c>
      <c r="O13" s="6">
        <f t="shared" si="2"/>
        <v>0.21552926457257698</v>
      </c>
      <c r="P13" s="6">
        <f t="shared" si="2"/>
        <v>0.35753094264504437</v>
      </c>
      <c r="Q13" s="6">
        <f t="shared" si="2"/>
        <v>0.28243939742645613</v>
      </c>
    </row>
    <row r="14" spans="1:17">
      <c r="B14" s="54" t="s">
        <v>288</v>
      </c>
      <c r="C14" s="16">
        <f t="shared" ref="C14:H14" si="3">SUM(C8:C13)</f>
        <v>2353071</v>
      </c>
      <c r="D14" s="16">
        <f t="shared" si="3"/>
        <v>2353073</v>
      </c>
      <c r="E14" s="16">
        <f t="shared" si="3"/>
        <v>7059217</v>
      </c>
      <c r="F14" s="16">
        <f t="shared" si="3"/>
        <v>11765335</v>
      </c>
      <c r="G14" s="16">
        <f t="shared" si="3"/>
        <v>23530713</v>
      </c>
      <c r="H14" s="16">
        <f t="shared" si="3"/>
        <v>47061409</v>
      </c>
      <c r="K14" s="54" t="s">
        <v>288</v>
      </c>
      <c r="L14" s="45">
        <v>1</v>
      </c>
      <c r="M14" s="45">
        <v>1</v>
      </c>
      <c r="N14" s="45">
        <v>1</v>
      </c>
      <c r="O14" s="45">
        <v>1</v>
      </c>
      <c r="P14" s="45">
        <v>1</v>
      </c>
      <c r="Q14" s="45">
        <v>1</v>
      </c>
    </row>
    <row r="18" spans="1:17">
      <c r="A18" s="10" t="s">
        <v>224</v>
      </c>
      <c r="B18" s="49"/>
      <c r="C18" s="50"/>
      <c r="D18" s="50"/>
      <c r="E18" s="50"/>
      <c r="F18" s="50" t="s">
        <v>283</v>
      </c>
      <c r="G18" s="50"/>
      <c r="H18" s="50"/>
      <c r="K18" s="49"/>
      <c r="L18" s="50"/>
      <c r="M18" s="50"/>
      <c r="N18" s="50"/>
      <c r="O18" s="50" t="s">
        <v>283</v>
      </c>
      <c r="P18" s="50"/>
      <c r="Q18" s="50"/>
    </row>
    <row r="19" spans="1:17">
      <c r="B19" s="49" t="s">
        <v>290</v>
      </c>
      <c r="C19" s="51" t="s">
        <v>279</v>
      </c>
      <c r="D19" s="52" t="s">
        <v>284</v>
      </c>
      <c r="E19" s="51" t="s">
        <v>285</v>
      </c>
      <c r="F19" s="51" t="s">
        <v>286</v>
      </c>
      <c r="G19" s="51" t="s">
        <v>215</v>
      </c>
      <c r="H19" s="51" t="s">
        <v>288</v>
      </c>
      <c r="K19" s="49" t="s">
        <v>290</v>
      </c>
      <c r="L19" s="51" t="s">
        <v>279</v>
      </c>
      <c r="M19" s="52" t="s">
        <v>284</v>
      </c>
      <c r="N19" s="51" t="s">
        <v>285</v>
      </c>
      <c r="O19" s="51" t="s">
        <v>286</v>
      </c>
      <c r="P19" s="51" t="s">
        <v>215</v>
      </c>
      <c r="Q19" s="51" t="s">
        <v>288</v>
      </c>
    </row>
    <row r="20" spans="1:17">
      <c r="B20" t="s">
        <v>279</v>
      </c>
      <c r="C20" s="11">
        <v>632105</v>
      </c>
      <c r="D20" s="11">
        <v>284535</v>
      </c>
      <c r="E20" s="11">
        <v>425882</v>
      </c>
      <c r="F20" s="11">
        <v>329009</v>
      </c>
      <c r="G20" s="11">
        <v>258094</v>
      </c>
      <c r="H20" s="11">
        <f t="shared" ref="H20:H25" si="4">SUM(C20:G20)</f>
        <v>1929625</v>
      </c>
      <c r="K20" t="s">
        <v>279</v>
      </c>
      <c r="L20" s="6">
        <f t="shared" ref="L20:Q20" si="5">+C20/C26</f>
        <v>0.25808726228375001</v>
      </c>
      <c r="M20" s="6">
        <f t="shared" si="5"/>
        <v>0.1152613132583221</v>
      </c>
      <c r="N20" s="6">
        <f t="shared" si="5"/>
        <v>5.6752235704834855E-2</v>
      </c>
      <c r="O20" s="6">
        <f t="shared" si="5"/>
        <v>2.6218747947980878E-2</v>
      </c>
      <c r="P20" s="6">
        <f t="shared" si="5"/>
        <v>1.003264514370009E-2</v>
      </c>
      <c r="Q20" s="6">
        <f t="shared" si="5"/>
        <v>3.8062617362408013E-2</v>
      </c>
    </row>
    <row r="21" spans="1:17">
      <c r="B21" s="53" t="s">
        <v>284</v>
      </c>
      <c r="C21" s="11">
        <v>270906</v>
      </c>
      <c r="D21" s="11">
        <v>351947</v>
      </c>
      <c r="E21" s="11">
        <v>565681</v>
      </c>
      <c r="F21" s="11">
        <v>427608</v>
      </c>
      <c r="G21" s="11">
        <v>303274</v>
      </c>
      <c r="H21" s="11">
        <f t="shared" si="4"/>
        <v>1919416</v>
      </c>
      <c r="K21" s="53" t="s">
        <v>284</v>
      </c>
      <c r="L21" s="6">
        <f t="shared" ref="L21:Q21" si="6">+C21/C26</f>
        <v>0.11061040155708558</v>
      </c>
      <c r="M21" s="6">
        <f t="shared" si="6"/>
        <v>0.14256901055169552</v>
      </c>
      <c r="N21" s="6">
        <f t="shared" si="6"/>
        <v>7.5381587965085844E-2</v>
      </c>
      <c r="O21" s="6">
        <f t="shared" si="6"/>
        <v>3.4076108472838755E-2</v>
      </c>
      <c r="P21" s="6">
        <f t="shared" si="6"/>
        <v>1.1788884760244332E-2</v>
      </c>
      <c r="Q21" s="6">
        <f t="shared" si="6"/>
        <v>3.7861240794083692E-2</v>
      </c>
    </row>
    <row r="22" spans="1:17">
      <c r="B22" t="s">
        <v>285</v>
      </c>
      <c r="C22" s="11">
        <v>393362</v>
      </c>
      <c r="D22" s="11">
        <v>532500</v>
      </c>
      <c r="E22" s="11">
        <v>1830356</v>
      </c>
      <c r="F22" s="11">
        <v>1703589</v>
      </c>
      <c r="G22" s="11">
        <v>1162217</v>
      </c>
      <c r="H22" s="11">
        <f t="shared" si="4"/>
        <v>5622024</v>
      </c>
      <c r="K22" t="s">
        <v>285</v>
      </c>
      <c r="L22" s="6">
        <f t="shared" ref="L22:Q22" si="7">+C22/C26</f>
        <v>0.16060895209887674</v>
      </c>
      <c r="M22" s="6">
        <f t="shared" si="7"/>
        <v>0.21570860987244633</v>
      </c>
      <c r="N22" s="6">
        <f t="shared" si="7"/>
        <v>0.24390980397330414</v>
      </c>
      <c r="O22" s="6">
        <f t="shared" si="7"/>
        <v>0.13575911479002944</v>
      </c>
      <c r="P22" s="6">
        <f t="shared" si="7"/>
        <v>4.5177767561336901E-2</v>
      </c>
      <c r="Q22" s="6">
        <f t="shared" si="7"/>
        <v>0.11089665003007038</v>
      </c>
    </row>
    <row r="23" spans="1:17">
      <c r="B23" t="s">
        <v>286</v>
      </c>
      <c r="C23" s="11">
        <v>308670</v>
      </c>
      <c r="D23" s="11">
        <v>394750</v>
      </c>
      <c r="E23" s="11">
        <v>1678714</v>
      </c>
      <c r="F23" s="11">
        <v>3657453</v>
      </c>
      <c r="G23" s="11">
        <v>3078846</v>
      </c>
      <c r="H23" s="11">
        <f t="shared" si="4"/>
        <v>9118433</v>
      </c>
      <c r="K23" t="s">
        <v>286</v>
      </c>
      <c r="L23" s="6">
        <f t="shared" ref="L23:Q23" si="8">+C23/C26</f>
        <v>0.12602937051459032</v>
      </c>
      <c r="M23" s="6">
        <f t="shared" si="8"/>
        <v>0.15990793191952712</v>
      </c>
      <c r="N23" s="6">
        <f t="shared" si="8"/>
        <v>0.22370227576888937</v>
      </c>
      <c r="O23" s="6">
        <f t="shared" si="8"/>
        <v>0.29146266010530564</v>
      </c>
      <c r="P23" s="6">
        <f t="shared" si="8"/>
        <v>0.11968108274543555</v>
      </c>
      <c r="Q23" s="6">
        <f t="shared" si="8"/>
        <v>0.17986470232493579</v>
      </c>
    </row>
    <row r="24" spans="1:17">
      <c r="B24" t="s">
        <v>215</v>
      </c>
      <c r="C24" s="11">
        <v>238970</v>
      </c>
      <c r="D24" s="11">
        <v>289472</v>
      </c>
      <c r="E24" s="11">
        <v>1021226</v>
      </c>
      <c r="F24" s="11">
        <v>2875372</v>
      </c>
      <c r="G24" s="11">
        <v>10212058</v>
      </c>
      <c r="H24" s="11">
        <f t="shared" si="4"/>
        <v>14637098</v>
      </c>
      <c r="K24" t="s">
        <v>215</v>
      </c>
      <c r="L24" s="6">
        <f t="shared" ref="L24:Q24" si="9">+C24/C26</f>
        <v>9.7570993850622512E-2</v>
      </c>
      <c r="M24" s="6">
        <f t="shared" si="9"/>
        <v>0.11726122575961838</v>
      </c>
      <c r="N24" s="6">
        <f t="shared" si="9"/>
        <v>0.13608665935612607</v>
      </c>
      <c r="O24" s="6">
        <f t="shared" si="9"/>
        <v>0.229138575919448</v>
      </c>
      <c r="P24" s="6">
        <f t="shared" si="9"/>
        <v>0.39696371903602423</v>
      </c>
      <c r="Q24" s="6">
        <f t="shared" si="9"/>
        <v>0.28872255514416928</v>
      </c>
    </row>
    <row r="25" spans="1:17">
      <c r="B25" t="s">
        <v>297</v>
      </c>
      <c r="C25" s="11">
        <v>605178</v>
      </c>
      <c r="D25" s="11">
        <v>615404</v>
      </c>
      <c r="E25" s="11">
        <v>1982374</v>
      </c>
      <c r="F25" s="11">
        <v>3555585</v>
      </c>
      <c r="G25" s="11">
        <v>10710930</v>
      </c>
      <c r="H25" s="11">
        <f t="shared" si="4"/>
        <v>17469471</v>
      </c>
      <c r="K25" t="s">
        <v>297</v>
      </c>
      <c r="L25" s="6">
        <f t="shared" ref="L25:Q25" si="10">+C25/C26</f>
        <v>0.24709301969507483</v>
      </c>
      <c r="M25" s="6">
        <f t="shared" si="10"/>
        <v>0.24929190863839054</v>
      </c>
      <c r="N25" s="6">
        <f t="shared" si="10"/>
        <v>0.26416743723175973</v>
      </c>
      <c r="O25" s="6">
        <f t="shared" si="10"/>
        <v>0.28334479276439728</v>
      </c>
      <c r="P25" s="6">
        <f t="shared" si="10"/>
        <v>0.41635590075325885</v>
      </c>
      <c r="Q25" s="6">
        <f t="shared" si="10"/>
        <v>0.34459223434433289</v>
      </c>
    </row>
    <row r="26" spans="1:17">
      <c r="B26" s="54" t="s">
        <v>288</v>
      </c>
      <c r="C26" s="16">
        <f t="shared" ref="C26:H26" si="11">SUM(C20:C25)</f>
        <v>2449191</v>
      </c>
      <c r="D26" s="16">
        <f t="shared" si="11"/>
        <v>2468608</v>
      </c>
      <c r="E26" s="16">
        <f t="shared" si="11"/>
        <v>7504233</v>
      </c>
      <c r="F26" s="16">
        <f t="shared" si="11"/>
        <v>12548616</v>
      </c>
      <c r="G26" s="16">
        <f t="shared" si="11"/>
        <v>25725419</v>
      </c>
      <c r="H26" s="16">
        <f t="shared" si="11"/>
        <v>50696067</v>
      </c>
      <c r="K26" s="54" t="s">
        <v>288</v>
      </c>
      <c r="L26" s="45">
        <v>0.99999999999999989</v>
      </c>
      <c r="M26" s="45">
        <v>1</v>
      </c>
      <c r="N26" s="45">
        <v>1</v>
      </c>
      <c r="O26" s="45">
        <v>1</v>
      </c>
      <c r="P26" s="45">
        <v>1</v>
      </c>
      <c r="Q26" s="45">
        <v>1</v>
      </c>
    </row>
    <row r="30" spans="1:17">
      <c r="A30" s="10" t="s">
        <v>223</v>
      </c>
      <c r="B30" s="49"/>
      <c r="C30" s="50"/>
      <c r="D30" s="50"/>
      <c r="E30" s="50"/>
      <c r="F30" s="50" t="s">
        <v>290</v>
      </c>
      <c r="G30" s="50"/>
      <c r="H30" s="50"/>
      <c r="K30" s="49"/>
      <c r="L30" s="50"/>
      <c r="M30" s="50"/>
      <c r="N30" s="50"/>
      <c r="O30" s="50" t="s">
        <v>290</v>
      </c>
      <c r="P30" s="50"/>
      <c r="Q30" s="50"/>
    </row>
    <row r="31" spans="1:17">
      <c r="B31" s="49" t="s">
        <v>292</v>
      </c>
      <c r="C31" s="51" t="s">
        <v>279</v>
      </c>
      <c r="D31" s="52" t="s">
        <v>284</v>
      </c>
      <c r="E31" s="51" t="s">
        <v>285</v>
      </c>
      <c r="F31" s="51" t="s">
        <v>286</v>
      </c>
      <c r="G31" s="51" t="s">
        <v>215</v>
      </c>
      <c r="H31" s="51" t="s">
        <v>288</v>
      </c>
      <c r="K31" s="49" t="s">
        <v>292</v>
      </c>
      <c r="L31" s="51" t="s">
        <v>279</v>
      </c>
      <c r="M31" s="52" t="s">
        <v>284</v>
      </c>
      <c r="N31" s="51" t="s">
        <v>285</v>
      </c>
      <c r="O31" s="51" t="s">
        <v>286</v>
      </c>
      <c r="P31" s="51" t="s">
        <v>215</v>
      </c>
      <c r="Q31" s="51" t="s">
        <v>288</v>
      </c>
    </row>
    <row r="32" spans="1:17">
      <c r="B32" t="s">
        <v>279</v>
      </c>
      <c r="C32" s="11">
        <v>620243</v>
      </c>
      <c r="D32" s="11">
        <v>283217</v>
      </c>
      <c r="E32" s="11">
        <v>423788</v>
      </c>
      <c r="F32" s="11">
        <v>325768</v>
      </c>
      <c r="G32" s="11">
        <v>267253</v>
      </c>
      <c r="H32" s="11">
        <f t="shared" ref="H32:H37" si="12">SUM(C32:G32)</f>
        <v>1920269</v>
      </c>
      <c r="K32" t="s">
        <v>279</v>
      </c>
      <c r="L32" s="6">
        <f t="shared" ref="L32:Q32" si="13">+C32/C38</f>
        <v>0.26737251220055774</v>
      </c>
      <c r="M32" s="6">
        <f t="shared" si="13"/>
        <v>0.12112048541081842</v>
      </c>
      <c r="N32" s="6">
        <f t="shared" si="13"/>
        <v>5.9839144211055448E-2</v>
      </c>
      <c r="O32" s="6">
        <f t="shared" si="13"/>
        <v>2.7793476064889893E-2</v>
      </c>
      <c r="P32" s="6">
        <f t="shared" si="13"/>
        <v>1.1208192704770963E-2</v>
      </c>
      <c r="Q32" s="6">
        <f t="shared" si="13"/>
        <v>4.059279930501334E-2</v>
      </c>
    </row>
    <row r="33" spans="1:17">
      <c r="B33" s="53" t="s">
        <v>284</v>
      </c>
      <c r="C33" s="11">
        <v>272898</v>
      </c>
      <c r="D33" s="11">
        <v>350897</v>
      </c>
      <c r="E33" s="11">
        <v>557780</v>
      </c>
      <c r="F33" s="11">
        <v>421318</v>
      </c>
      <c r="G33" s="11">
        <v>310073</v>
      </c>
      <c r="H33" s="11">
        <f t="shared" si="12"/>
        <v>1912966</v>
      </c>
      <c r="K33" s="53" t="s">
        <v>284</v>
      </c>
      <c r="L33" s="6">
        <f t="shared" ref="L33:Q33" si="14">+C33/C38</f>
        <v>0.11764006016111073</v>
      </c>
      <c r="M33" s="6">
        <f t="shared" si="14"/>
        <v>0.15006449107645356</v>
      </c>
      <c r="N33" s="6">
        <f t="shared" si="14"/>
        <v>7.8758902701450972E-2</v>
      </c>
      <c r="O33" s="6">
        <f t="shared" si="14"/>
        <v>3.5945494182078291E-2</v>
      </c>
      <c r="P33" s="6">
        <f t="shared" si="14"/>
        <v>1.3003999717669948E-2</v>
      </c>
      <c r="Q33" s="6">
        <f t="shared" si="14"/>
        <v>4.0438420302215027E-2</v>
      </c>
    </row>
    <row r="34" spans="1:17">
      <c r="B34" t="s">
        <v>285</v>
      </c>
      <c r="C34" s="11">
        <v>402827</v>
      </c>
      <c r="D34" s="11">
        <v>540178</v>
      </c>
      <c r="E34" s="11">
        <v>1819802</v>
      </c>
      <c r="F34" s="11">
        <v>1670160</v>
      </c>
      <c r="G34" s="11">
        <v>1178921</v>
      </c>
      <c r="H34" s="11">
        <f t="shared" si="12"/>
        <v>5611888</v>
      </c>
      <c r="K34" t="s">
        <v>285</v>
      </c>
      <c r="L34" s="6">
        <f t="shared" ref="L34:Q34" si="15">+C34/C38</f>
        <v>0.17364946798627967</v>
      </c>
      <c r="M34" s="6">
        <f t="shared" si="15"/>
        <v>0.2310123388364578</v>
      </c>
      <c r="N34" s="6">
        <f t="shared" si="15"/>
        <v>0.25695723879290383</v>
      </c>
      <c r="O34" s="6">
        <f t="shared" si="15"/>
        <v>0.14249266958245285</v>
      </c>
      <c r="P34" s="6">
        <f t="shared" si="15"/>
        <v>4.9442190552402732E-2</v>
      </c>
      <c r="Q34" s="6">
        <f t="shared" si="15"/>
        <v>0.11863038111129882</v>
      </c>
    </row>
    <row r="35" spans="1:17">
      <c r="B35" t="s">
        <v>286</v>
      </c>
      <c r="C35" s="11">
        <v>321649</v>
      </c>
      <c r="D35" s="11">
        <v>404674</v>
      </c>
      <c r="E35" s="11">
        <v>1709995</v>
      </c>
      <c r="F35" s="11">
        <v>3615741</v>
      </c>
      <c r="G35" s="11">
        <v>3134866</v>
      </c>
      <c r="H35" s="11">
        <f t="shared" si="12"/>
        <v>9186925</v>
      </c>
      <c r="K35" t="s">
        <v>286</v>
      </c>
      <c r="L35" s="6">
        <f t="shared" ref="L35:Q35" si="16">+C35/C38</f>
        <v>0.13865549659858667</v>
      </c>
      <c r="M35" s="6">
        <f t="shared" si="16"/>
        <v>0.17306274451440956</v>
      </c>
      <c r="N35" s="6">
        <f t="shared" si="16"/>
        <v>0.24145241820245916</v>
      </c>
      <c r="O35" s="6">
        <f t="shared" si="16"/>
        <v>0.30848337141874294</v>
      </c>
      <c r="P35" s="6">
        <f t="shared" si="16"/>
        <v>0.13147161016577749</v>
      </c>
      <c r="Q35" s="6">
        <f t="shared" si="16"/>
        <v>0.19420352187907508</v>
      </c>
    </row>
    <row r="36" spans="1:17">
      <c r="B36" t="s">
        <v>215</v>
      </c>
      <c r="C36" s="11">
        <v>257070</v>
      </c>
      <c r="D36" s="11">
        <v>307092</v>
      </c>
      <c r="E36" s="11">
        <v>1086786</v>
      </c>
      <c r="F36" s="11">
        <v>3048569</v>
      </c>
      <c r="G36" s="11">
        <v>10769380</v>
      </c>
      <c r="H36" s="11">
        <f t="shared" si="12"/>
        <v>15468897</v>
      </c>
      <c r="K36" t="s">
        <v>215</v>
      </c>
      <c r="L36" s="6">
        <f t="shared" ref="L36:Q36" si="17">+C36/C38</f>
        <v>0.11081697288223709</v>
      </c>
      <c r="M36" s="6">
        <f t="shared" si="17"/>
        <v>0.13133085974987041</v>
      </c>
      <c r="N36" s="6">
        <f t="shared" si="17"/>
        <v>0.15345489768600362</v>
      </c>
      <c r="O36" s="6">
        <f t="shared" si="17"/>
        <v>0.26009408392986827</v>
      </c>
      <c r="P36" s="6">
        <f t="shared" si="17"/>
        <v>0.45165175452064638</v>
      </c>
      <c r="Q36" s="6">
        <f t="shared" si="17"/>
        <v>0.32699888994246268</v>
      </c>
    </row>
    <row r="37" spans="1:17">
      <c r="B37" t="s">
        <v>297</v>
      </c>
      <c r="C37" s="11">
        <v>445084</v>
      </c>
      <c r="D37" s="11">
        <v>452250</v>
      </c>
      <c r="E37" s="11">
        <v>1483969</v>
      </c>
      <c r="F37" s="11">
        <v>2639468</v>
      </c>
      <c r="G37" s="11">
        <v>8183940</v>
      </c>
      <c r="H37" s="11">
        <f t="shared" si="12"/>
        <v>13204711</v>
      </c>
      <c r="K37" t="s">
        <v>297</v>
      </c>
      <c r="L37" s="6">
        <f t="shared" ref="L37:Q37" si="18">+C37/C38</f>
        <v>0.19186549017122811</v>
      </c>
      <c r="M37" s="6">
        <f t="shared" si="18"/>
        <v>0.1934090804119902</v>
      </c>
      <c r="N37" s="6">
        <f t="shared" si="18"/>
        <v>0.20953739840612698</v>
      </c>
      <c r="O37" s="6">
        <f t="shared" si="18"/>
        <v>0.22519090482196777</v>
      </c>
      <c r="P37" s="6">
        <f t="shared" si="18"/>
        <v>0.34322225233873249</v>
      </c>
      <c r="Q37" s="6">
        <f t="shared" si="18"/>
        <v>0.27913598745993501</v>
      </c>
    </row>
    <row r="38" spans="1:17">
      <c r="B38" s="54" t="s">
        <v>288</v>
      </c>
      <c r="C38" s="16">
        <f t="shared" ref="C38:H38" si="19">SUM(C32:C37)</f>
        <v>2319771</v>
      </c>
      <c r="D38" s="16">
        <f t="shared" si="19"/>
        <v>2338308</v>
      </c>
      <c r="E38" s="16">
        <f t="shared" si="19"/>
        <v>7082120</v>
      </c>
      <c r="F38" s="16">
        <f t="shared" si="19"/>
        <v>11721024</v>
      </c>
      <c r="G38" s="16">
        <f t="shared" si="19"/>
        <v>23844433</v>
      </c>
      <c r="H38" s="16">
        <f t="shared" si="19"/>
        <v>47305656</v>
      </c>
      <c r="K38" s="54" t="s">
        <v>288</v>
      </c>
      <c r="L38" s="45">
        <v>1</v>
      </c>
      <c r="M38" s="45">
        <v>0.99999999999999989</v>
      </c>
      <c r="N38" s="45">
        <v>1</v>
      </c>
      <c r="O38" s="45">
        <v>1</v>
      </c>
      <c r="P38" s="45">
        <v>1</v>
      </c>
      <c r="Q38" s="45">
        <v>1</v>
      </c>
    </row>
    <row r="42" spans="1:17">
      <c r="A42" s="10" t="s">
        <v>222</v>
      </c>
      <c r="B42" s="49"/>
      <c r="C42" s="50"/>
      <c r="D42" s="50"/>
      <c r="E42" s="50"/>
      <c r="F42" s="50" t="s">
        <v>292</v>
      </c>
      <c r="G42" s="50"/>
      <c r="H42" s="50"/>
      <c r="K42" s="49"/>
      <c r="L42" s="50"/>
      <c r="M42" s="50"/>
      <c r="N42" s="50"/>
      <c r="O42" s="50" t="s">
        <v>292</v>
      </c>
      <c r="P42" s="50"/>
      <c r="Q42" s="50"/>
    </row>
    <row r="43" spans="1:17">
      <c r="B43" s="49" t="s">
        <v>294</v>
      </c>
      <c r="C43" s="51" t="s">
        <v>279</v>
      </c>
      <c r="D43" s="52" t="s">
        <v>284</v>
      </c>
      <c r="E43" s="51" t="s">
        <v>285</v>
      </c>
      <c r="F43" s="51" t="s">
        <v>286</v>
      </c>
      <c r="G43" s="51" t="s">
        <v>215</v>
      </c>
      <c r="H43" s="51" t="s">
        <v>288</v>
      </c>
      <c r="K43" s="49" t="s">
        <v>294</v>
      </c>
      <c r="L43" s="51" t="s">
        <v>279</v>
      </c>
      <c r="M43" s="52" t="s">
        <v>284</v>
      </c>
      <c r="N43" s="51" t="s">
        <v>285</v>
      </c>
      <c r="O43" s="51" t="s">
        <v>286</v>
      </c>
      <c r="P43" s="51" t="s">
        <v>215</v>
      </c>
      <c r="Q43" s="51" t="s">
        <v>288</v>
      </c>
    </row>
    <row r="44" spans="1:17">
      <c r="B44" t="s">
        <v>279</v>
      </c>
      <c r="C44" s="11">
        <v>604970</v>
      </c>
      <c r="D44" s="11">
        <v>282432</v>
      </c>
      <c r="E44" s="11">
        <v>432115</v>
      </c>
      <c r="F44" s="11">
        <v>335895</v>
      </c>
      <c r="G44" s="11">
        <v>277640</v>
      </c>
      <c r="H44" s="11">
        <f t="shared" ref="H44:H49" si="20">SUM(C44:G44)</f>
        <v>1933052</v>
      </c>
      <c r="K44" t="s">
        <v>279</v>
      </c>
      <c r="L44" s="6">
        <f t="shared" ref="L44:Q44" si="21">+C44/C50</f>
        <v>0.26419080675209117</v>
      </c>
      <c r="M44" s="6">
        <f t="shared" si="21"/>
        <v>0.1222233473805017</v>
      </c>
      <c r="N44" s="6">
        <f t="shared" si="21"/>
        <v>6.1696129198432197E-2</v>
      </c>
      <c r="O44" s="6">
        <f t="shared" si="21"/>
        <v>2.8872292827685633E-2</v>
      </c>
      <c r="P44" s="6">
        <f t="shared" si="21"/>
        <v>1.1354914869629921E-2</v>
      </c>
      <c r="Q44" s="6">
        <f t="shared" si="21"/>
        <v>4.0534111567340006E-2</v>
      </c>
    </row>
    <row r="45" spans="1:17">
      <c r="B45" s="53" t="s">
        <v>284</v>
      </c>
      <c r="C45" s="11">
        <v>268453</v>
      </c>
      <c r="D45" s="11">
        <v>341688</v>
      </c>
      <c r="E45" s="11">
        <v>566388</v>
      </c>
      <c r="F45" s="11">
        <v>427862</v>
      </c>
      <c r="G45" s="11">
        <v>318949</v>
      </c>
      <c r="H45" s="11">
        <f t="shared" si="20"/>
        <v>1923340</v>
      </c>
      <c r="K45" s="53" t="s">
        <v>284</v>
      </c>
      <c r="L45" s="6">
        <f t="shared" ref="L45:Q45" si="22">+C45/C50</f>
        <v>0.11723360603834757</v>
      </c>
      <c r="M45" s="6">
        <f t="shared" si="22"/>
        <v>0.14786657007615592</v>
      </c>
      <c r="N45" s="6">
        <f t="shared" si="22"/>
        <v>8.0867239564564097E-2</v>
      </c>
      <c r="O45" s="6">
        <f t="shared" si="22"/>
        <v>3.6777436263830156E-2</v>
      </c>
      <c r="P45" s="6">
        <f t="shared" si="22"/>
        <v>1.3044369481175601E-2</v>
      </c>
      <c r="Q45" s="6">
        <f t="shared" si="22"/>
        <v>4.0330460919793011E-2</v>
      </c>
    </row>
    <row r="46" spans="1:17">
      <c r="B46" t="s">
        <v>285</v>
      </c>
      <c r="C46" s="11">
        <v>400862</v>
      </c>
      <c r="D46" s="11">
        <v>527004</v>
      </c>
      <c r="E46" s="11">
        <v>1818604</v>
      </c>
      <c r="F46" s="11">
        <v>1703383</v>
      </c>
      <c r="G46" s="11">
        <v>1218193</v>
      </c>
      <c r="H46" s="11">
        <f t="shared" si="20"/>
        <v>5668046</v>
      </c>
      <c r="K46" t="s">
        <v>285</v>
      </c>
      <c r="L46" s="6">
        <f t="shared" ref="L46:Q46" si="23">+C46/C50</f>
        <v>0.1750567055825194</v>
      </c>
      <c r="M46" s="6">
        <f t="shared" si="23"/>
        <v>0.22806265919907773</v>
      </c>
      <c r="N46" s="6">
        <f t="shared" si="23"/>
        <v>0.25965501624517912</v>
      </c>
      <c r="O46" s="6">
        <f t="shared" si="23"/>
        <v>0.14641650746126508</v>
      </c>
      <c r="P46" s="6">
        <f t="shared" si="23"/>
        <v>4.9821631644500368E-2</v>
      </c>
      <c r="Q46" s="6">
        <f t="shared" si="23"/>
        <v>0.11885309289807788</v>
      </c>
    </row>
    <row r="47" spans="1:17">
      <c r="B47" t="s">
        <v>286</v>
      </c>
      <c r="C47" s="11">
        <v>322972</v>
      </c>
      <c r="D47" s="11">
        <v>404621</v>
      </c>
      <c r="E47" s="11">
        <v>1682122</v>
      </c>
      <c r="F47" s="11">
        <v>3617370</v>
      </c>
      <c r="G47" s="11">
        <v>3269130</v>
      </c>
      <c r="H47" s="11">
        <f t="shared" si="20"/>
        <v>9296215</v>
      </c>
      <c r="K47" t="s">
        <v>286</v>
      </c>
      <c r="L47" s="6">
        <f t="shared" ref="L47:Q47" si="24">+C47/C50</f>
        <v>0.14104209008436183</v>
      </c>
      <c r="M47" s="6">
        <f t="shared" si="24"/>
        <v>0.17510102623090151</v>
      </c>
      <c r="N47" s="6">
        <f t="shared" si="24"/>
        <v>0.24016851125169261</v>
      </c>
      <c r="O47" s="6">
        <f t="shared" si="24"/>
        <v>0.31093575643009025</v>
      </c>
      <c r="P47" s="6">
        <f t="shared" si="24"/>
        <v>0.13370080985359914</v>
      </c>
      <c r="Q47" s="6">
        <f t="shared" si="24"/>
        <v>0.19493206388859671</v>
      </c>
    </row>
    <row r="48" spans="1:17">
      <c r="B48" t="s">
        <v>215</v>
      </c>
      <c r="C48" s="11">
        <v>241218</v>
      </c>
      <c r="D48" s="11">
        <v>293905</v>
      </c>
      <c r="E48" s="11">
        <v>1019304</v>
      </c>
      <c r="F48" s="11">
        <v>2923163</v>
      </c>
      <c r="G48" s="11">
        <v>11012593</v>
      </c>
      <c r="H48" s="11">
        <f t="shared" si="20"/>
        <v>15490183</v>
      </c>
      <c r="K48" t="s">
        <v>215</v>
      </c>
      <c r="L48" s="6">
        <f t="shared" ref="L48:Q48" si="25">+C48/C50</f>
        <v>0.10534006318185352</v>
      </c>
      <c r="M48" s="6">
        <f t="shared" si="25"/>
        <v>0.12718832466528704</v>
      </c>
      <c r="N48" s="6">
        <f t="shared" si="25"/>
        <v>0.14553327534679131</v>
      </c>
      <c r="O48" s="6">
        <f t="shared" si="25"/>
        <v>0.25126428830157049</v>
      </c>
      <c r="P48" s="6">
        <f t="shared" si="25"/>
        <v>0.45039279645902025</v>
      </c>
      <c r="Q48" s="6">
        <f t="shared" si="25"/>
        <v>0.32481320001764746</v>
      </c>
    </row>
    <row r="49" spans="2:17">
      <c r="B49" t="s">
        <v>297</v>
      </c>
      <c r="C49" s="11">
        <v>451423</v>
      </c>
      <c r="D49" s="11">
        <v>461136</v>
      </c>
      <c r="E49" s="11">
        <v>1485391</v>
      </c>
      <c r="F49" s="11">
        <v>2626145</v>
      </c>
      <c r="G49" s="11">
        <v>8354581</v>
      </c>
      <c r="H49" s="11">
        <f t="shared" si="20"/>
        <v>13378676</v>
      </c>
      <c r="K49" t="s">
        <v>297</v>
      </c>
      <c r="L49" s="6">
        <f t="shared" ref="L49:Q49" si="26">+C49/C50</f>
        <v>0.19713672836082655</v>
      </c>
      <c r="M49" s="6">
        <f t="shared" si="26"/>
        <v>0.19955807244807611</v>
      </c>
      <c r="N49" s="6">
        <f t="shared" si="26"/>
        <v>0.21207982839334064</v>
      </c>
      <c r="O49" s="6">
        <f t="shared" si="26"/>
        <v>0.22573371871555839</v>
      </c>
      <c r="P49" s="6">
        <f t="shared" si="26"/>
        <v>0.34168547769207469</v>
      </c>
      <c r="Q49" s="6">
        <f t="shared" si="26"/>
        <v>0.28053707070854489</v>
      </c>
    </row>
    <row r="50" spans="2:17">
      <c r="B50" s="54" t="s">
        <v>288</v>
      </c>
      <c r="C50" s="16">
        <f t="shared" ref="C50:H50" si="27">SUM(C44:C49)</f>
        <v>2289898</v>
      </c>
      <c r="D50" s="16">
        <f t="shared" si="27"/>
        <v>2310786</v>
      </c>
      <c r="E50" s="16">
        <f t="shared" si="27"/>
        <v>7003924</v>
      </c>
      <c r="F50" s="16">
        <f t="shared" si="27"/>
        <v>11633818</v>
      </c>
      <c r="G50" s="16">
        <f t="shared" si="27"/>
        <v>24451086</v>
      </c>
      <c r="H50" s="16">
        <f t="shared" si="27"/>
        <v>47689512</v>
      </c>
      <c r="K50" s="54" t="s">
        <v>288</v>
      </c>
      <c r="L50" s="45">
        <v>1</v>
      </c>
      <c r="M50" s="45">
        <v>1</v>
      </c>
      <c r="N50" s="45">
        <v>0.99999999999999989</v>
      </c>
      <c r="O50" s="45">
        <v>1</v>
      </c>
      <c r="P50" s="45">
        <v>1</v>
      </c>
      <c r="Q50" s="45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F1BE-9947-4F0A-8BAB-6E7D121B2035}">
  <sheetPr>
    <tabColor rgb="FF024D7C"/>
  </sheetPr>
  <dimension ref="A1:D29"/>
  <sheetViews>
    <sheetView showGridLines="0" workbookViewId="0">
      <selection activeCell="A7" sqref="A7:D16"/>
    </sheetView>
  </sheetViews>
  <sheetFormatPr defaultRowHeight="15"/>
  <cols>
    <col min="1" max="1" width="31.28515625" customWidth="1"/>
    <col min="2" max="4" width="20.7109375" customWidth="1"/>
  </cols>
  <sheetData>
    <row r="1" spans="1:4" ht="18.75">
      <c r="A1" s="58" t="s">
        <v>238</v>
      </c>
    </row>
    <row r="2" spans="1:4" ht="18.75">
      <c r="A2" s="58" t="s">
        <v>239</v>
      </c>
    </row>
    <row r="3" spans="1:4" ht="18.75">
      <c r="A3" s="58" t="s">
        <v>386</v>
      </c>
    </row>
    <row r="7" spans="1:4" ht="21">
      <c r="A7" s="73"/>
      <c r="B7" s="170" t="s">
        <v>373</v>
      </c>
      <c r="C7" s="170" t="s">
        <v>374</v>
      </c>
      <c r="D7" s="170" t="s">
        <v>375</v>
      </c>
    </row>
    <row r="8" spans="1:4" ht="21">
      <c r="A8" s="170" t="s">
        <v>228</v>
      </c>
      <c r="B8" s="170" t="s">
        <v>365</v>
      </c>
      <c r="C8" s="171" t="s">
        <v>233</v>
      </c>
      <c r="D8" s="170" t="s">
        <v>233</v>
      </c>
    </row>
    <row r="9" spans="1:4" ht="21">
      <c r="A9" s="74"/>
      <c r="B9" s="82" t="s">
        <v>376</v>
      </c>
      <c r="C9" s="82" t="s">
        <v>377</v>
      </c>
      <c r="D9" s="82" t="s">
        <v>378</v>
      </c>
    </row>
    <row r="10" spans="1:4" ht="21">
      <c r="A10" s="76" t="s">
        <v>379</v>
      </c>
      <c r="B10" s="77">
        <v>200</v>
      </c>
      <c r="C10" s="78">
        <v>0</v>
      </c>
      <c r="D10" s="79">
        <f t="shared" ref="D10:D15" si="0">+C10*1.2</f>
        <v>0</v>
      </c>
    </row>
    <row r="11" spans="1:4" ht="21">
      <c r="A11" s="80" t="s">
        <v>380</v>
      </c>
      <c r="B11" s="81">
        <v>700</v>
      </c>
      <c r="C11" s="79">
        <v>1264</v>
      </c>
      <c r="D11" s="79">
        <f t="shared" si="0"/>
        <v>1516.8</v>
      </c>
    </row>
    <row r="12" spans="1:4" ht="21">
      <c r="A12" s="80" t="s">
        <v>381</v>
      </c>
      <c r="B12" s="81">
        <v>50</v>
      </c>
      <c r="C12" s="79">
        <v>7000</v>
      </c>
      <c r="D12" s="79">
        <f t="shared" si="0"/>
        <v>8400</v>
      </c>
    </row>
    <row r="13" spans="1:4" ht="21">
      <c r="A13" s="80" t="s">
        <v>382</v>
      </c>
      <c r="B13" s="81">
        <v>40</v>
      </c>
      <c r="C13" s="79">
        <v>32875</v>
      </c>
      <c r="D13" s="79">
        <f t="shared" si="0"/>
        <v>39450</v>
      </c>
    </row>
    <row r="14" spans="1:4" ht="21">
      <c r="A14" s="80" t="s">
        <v>383</v>
      </c>
      <c r="B14" s="81">
        <v>9</v>
      </c>
      <c r="C14" s="79">
        <v>150000</v>
      </c>
      <c r="D14" s="79">
        <f t="shared" si="0"/>
        <v>180000</v>
      </c>
    </row>
    <row r="15" spans="1:4" ht="21">
      <c r="A15" s="82" t="s">
        <v>384</v>
      </c>
      <c r="B15" s="77">
        <v>1</v>
      </c>
      <c r="C15" s="79">
        <v>1100000</v>
      </c>
      <c r="D15" s="79">
        <f t="shared" si="0"/>
        <v>1320000</v>
      </c>
    </row>
    <row r="16" spans="1:4" ht="21">
      <c r="A16" s="147" t="s">
        <v>227</v>
      </c>
      <c r="B16" s="83">
        <f>SUM(B10:B15)</f>
        <v>1000</v>
      </c>
      <c r="C16" s="168">
        <f>SUMPRODUCT(B10:B15,C10:C15)/B16</f>
        <v>4999.8</v>
      </c>
      <c r="D16" s="168">
        <f>SUMPRODUCT(B10:B15,D10:D15)/1000</f>
        <v>5999.76</v>
      </c>
    </row>
    <row r="19" spans="1:4" ht="18.75">
      <c r="A19" s="63" t="s">
        <v>342</v>
      </c>
    </row>
    <row r="21" spans="1:4">
      <c r="A21" s="62"/>
      <c r="B21" s="62"/>
      <c r="C21" s="62"/>
      <c r="D21" s="62"/>
    </row>
    <row r="22" spans="1:4">
      <c r="A22" s="64" t="s">
        <v>346</v>
      </c>
      <c r="B22" s="64" t="s">
        <v>387</v>
      </c>
      <c r="C22" s="64" t="s">
        <v>227</v>
      </c>
      <c r="D22" s="64"/>
    </row>
    <row r="23" spans="1:4">
      <c r="A23" t="s">
        <v>331</v>
      </c>
      <c r="B23" t="s">
        <v>388</v>
      </c>
      <c r="C23" t="s">
        <v>390</v>
      </c>
    </row>
    <row r="24" spans="1:4">
      <c r="A24" t="s">
        <v>332</v>
      </c>
      <c r="B24" t="s">
        <v>388</v>
      </c>
      <c r="C24" t="s">
        <v>391</v>
      </c>
    </row>
    <row r="25" spans="1:4">
      <c r="A25" t="s">
        <v>341</v>
      </c>
      <c r="B25" t="s">
        <v>389</v>
      </c>
      <c r="C25" t="s">
        <v>574</v>
      </c>
    </row>
    <row r="27" spans="1:4">
      <c r="A27" t="s">
        <v>625</v>
      </c>
    </row>
    <row r="28" spans="1:4">
      <c r="A28" t="s">
        <v>626</v>
      </c>
    </row>
    <row r="29" spans="1:4">
      <c r="A29" t="s">
        <v>627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DD09-D8EE-4BBA-BC1C-ADF6DF496019}">
  <sheetPr>
    <tabColor rgb="FF024D7C"/>
  </sheetPr>
  <dimension ref="A1:F26"/>
  <sheetViews>
    <sheetView showGridLines="0" workbookViewId="0">
      <selection activeCell="A7" sqref="A7:C16"/>
    </sheetView>
  </sheetViews>
  <sheetFormatPr defaultRowHeight="15"/>
  <cols>
    <col min="1" max="1" width="29.28515625" customWidth="1"/>
    <col min="2" max="2" width="21.140625" bestFit="1" customWidth="1"/>
    <col min="3" max="3" width="23.7109375" customWidth="1"/>
    <col min="4" max="6" width="28" customWidth="1"/>
  </cols>
  <sheetData>
    <row r="1" spans="1:6" ht="18.75">
      <c r="A1" s="58" t="s">
        <v>238</v>
      </c>
    </row>
    <row r="2" spans="1:6" ht="18.75">
      <c r="A2" s="58" t="s">
        <v>239</v>
      </c>
    </row>
    <row r="3" spans="1:6" ht="18.75">
      <c r="A3" s="58" t="s">
        <v>385</v>
      </c>
    </row>
    <row r="7" spans="1:6" ht="21">
      <c r="A7" s="73"/>
      <c r="B7" s="170" t="s">
        <v>373</v>
      </c>
      <c r="C7" s="170" t="s">
        <v>374</v>
      </c>
      <c r="D7" s="84"/>
      <c r="E7" s="84"/>
      <c r="F7" s="84"/>
    </row>
    <row r="8" spans="1:6" ht="21">
      <c r="A8" s="170" t="s">
        <v>228</v>
      </c>
      <c r="B8" s="170" t="s">
        <v>365</v>
      </c>
      <c r="C8" s="171" t="s">
        <v>233</v>
      </c>
      <c r="D8" s="84"/>
      <c r="E8" s="84"/>
      <c r="F8" s="85"/>
    </row>
    <row r="9" spans="1:6" ht="21">
      <c r="A9" s="74"/>
      <c r="B9" s="82" t="s">
        <v>376</v>
      </c>
      <c r="C9" s="82" t="s">
        <v>377</v>
      </c>
      <c r="D9" s="75"/>
      <c r="E9" s="75"/>
      <c r="F9" s="75"/>
    </row>
    <row r="10" spans="1:6" ht="21">
      <c r="A10" s="76" t="s">
        <v>379</v>
      </c>
      <c r="B10" s="77">
        <v>199</v>
      </c>
      <c r="C10" s="78">
        <v>0</v>
      </c>
      <c r="D10" s="86"/>
      <c r="E10" s="87"/>
      <c r="F10" s="88"/>
    </row>
    <row r="11" spans="1:6" ht="21">
      <c r="A11" s="80" t="s">
        <v>380</v>
      </c>
      <c r="B11" s="81">
        <v>700</v>
      </c>
      <c r="C11" s="79">
        <v>1264</v>
      </c>
      <c r="D11" s="86"/>
      <c r="E11" s="87"/>
      <c r="F11" s="86"/>
    </row>
    <row r="12" spans="1:6" ht="21">
      <c r="A12" s="80" t="s">
        <v>381</v>
      </c>
      <c r="B12" s="81">
        <v>50</v>
      </c>
      <c r="C12" s="79">
        <v>7000</v>
      </c>
      <c r="D12" s="86"/>
      <c r="E12" s="87"/>
      <c r="F12" s="86"/>
    </row>
    <row r="13" spans="1:6" ht="21">
      <c r="A13" s="80" t="s">
        <v>382</v>
      </c>
      <c r="B13" s="81">
        <v>40</v>
      </c>
      <c r="C13" s="79">
        <v>32875</v>
      </c>
      <c r="D13" s="86"/>
      <c r="E13" s="87"/>
      <c r="F13" s="86"/>
    </row>
    <row r="14" spans="1:6" ht="21">
      <c r="A14" s="80" t="s">
        <v>383</v>
      </c>
      <c r="B14" s="81">
        <v>9</v>
      </c>
      <c r="C14" s="79">
        <v>150000</v>
      </c>
      <c r="D14" s="86"/>
      <c r="E14" s="87"/>
      <c r="F14" s="86"/>
    </row>
    <row r="15" spans="1:6" ht="21">
      <c r="A15" s="82" t="s">
        <v>384</v>
      </c>
      <c r="B15" s="77">
        <v>2</v>
      </c>
      <c r="C15" s="79">
        <v>1100000</v>
      </c>
      <c r="D15" s="86"/>
      <c r="E15" s="87"/>
      <c r="F15" s="86"/>
    </row>
    <row r="16" spans="1:6" ht="21">
      <c r="A16" s="147" t="s">
        <v>227</v>
      </c>
      <c r="B16" s="83">
        <f>SUM(B10:B15)</f>
        <v>1000</v>
      </c>
      <c r="C16" s="168">
        <f>SUMPRODUCT(B10:B15,C10:C15)/B16</f>
        <v>6099.8</v>
      </c>
      <c r="D16" s="89"/>
      <c r="E16" s="90"/>
      <c r="F16" s="89"/>
    </row>
    <row r="19" spans="1:4" ht="18.75">
      <c r="A19" s="63" t="s">
        <v>342</v>
      </c>
    </row>
    <row r="21" spans="1:4">
      <c r="A21" s="62"/>
      <c r="B21" s="62"/>
      <c r="C21" s="62"/>
      <c r="D21" s="62"/>
    </row>
    <row r="22" spans="1:4">
      <c r="A22" s="64" t="s">
        <v>346</v>
      </c>
      <c r="B22" s="64" t="s">
        <v>387</v>
      </c>
      <c r="C22" s="64" t="s">
        <v>227</v>
      </c>
      <c r="D22" s="64" t="s">
        <v>227</v>
      </c>
    </row>
    <row r="23" spans="1:4">
      <c r="A23" t="s">
        <v>331</v>
      </c>
      <c r="B23" t="s">
        <v>388</v>
      </c>
      <c r="C23" t="s">
        <v>390</v>
      </c>
    </row>
    <row r="24" spans="1:4">
      <c r="A24" t="s">
        <v>332</v>
      </c>
      <c r="B24" t="s">
        <v>392</v>
      </c>
      <c r="C24" t="s">
        <v>391</v>
      </c>
    </row>
    <row r="26" spans="1:4">
      <c r="A26" t="s">
        <v>628</v>
      </c>
    </row>
  </sheetData>
  <phoneticPr fontId="8" type="noConversion"/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19E5-71E8-46F4-A747-222FA9F5A673}">
  <sheetPr>
    <tabColor rgb="FF024D7C"/>
    <pageSetUpPr fitToPage="1"/>
  </sheetPr>
  <dimension ref="A1:F24"/>
  <sheetViews>
    <sheetView showGridLines="0" workbookViewId="0">
      <selection activeCell="F8" sqref="F8"/>
    </sheetView>
  </sheetViews>
  <sheetFormatPr defaultRowHeight="15"/>
  <cols>
    <col min="1" max="1" width="25.28515625" customWidth="1"/>
    <col min="2" max="2" width="17.5703125" customWidth="1"/>
    <col min="3" max="3" width="18" customWidth="1"/>
    <col min="4" max="4" width="24.140625" bestFit="1" customWidth="1"/>
    <col min="5" max="5" width="16" bestFit="1" customWidth="1"/>
    <col min="6" max="6" width="13.7109375" customWidth="1"/>
  </cols>
  <sheetData>
    <row r="1" spans="1:6" ht="18.75">
      <c r="A1" s="58" t="s">
        <v>238</v>
      </c>
      <c r="B1" s="59"/>
      <c r="C1" s="59"/>
    </row>
    <row r="2" spans="1:6" ht="18.75">
      <c r="A2" s="58" t="s">
        <v>239</v>
      </c>
      <c r="B2" s="59"/>
      <c r="C2" s="59"/>
    </row>
    <row r="3" spans="1:6" ht="18.75">
      <c r="A3" s="58" t="s">
        <v>330</v>
      </c>
      <c r="B3" s="59"/>
      <c r="C3" s="59"/>
    </row>
    <row r="4" spans="1:6">
      <c r="A4" s="59"/>
      <c r="B4" s="59"/>
      <c r="C4" s="59"/>
    </row>
    <row r="6" spans="1:6" ht="31.5">
      <c r="A6" s="172"/>
      <c r="B6" s="183" t="s">
        <v>230</v>
      </c>
      <c r="C6" s="183" t="s">
        <v>229</v>
      </c>
      <c r="D6" s="183" t="s">
        <v>726</v>
      </c>
      <c r="E6" s="183" t="s">
        <v>237</v>
      </c>
      <c r="F6" s="183" t="s">
        <v>233</v>
      </c>
    </row>
    <row r="7" spans="1:6" ht="15.75">
      <c r="A7" s="173" t="s">
        <v>228</v>
      </c>
      <c r="B7" s="182" t="s">
        <v>331</v>
      </c>
      <c r="C7" s="182" t="s">
        <v>332</v>
      </c>
      <c r="D7" s="183" t="s">
        <v>341</v>
      </c>
      <c r="E7" s="183" t="s">
        <v>334</v>
      </c>
      <c r="F7" s="183" t="s">
        <v>335</v>
      </c>
    </row>
    <row r="8" spans="1:6" ht="15.75">
      <c r="A8" s="174" t="s">
        <v>336</v>
      </c>
      <c r="B8" s="175">
        <f>+'Tab2 2017 CM CD'!D11</f>
        <v>23445610</v>
      </c>
      <c r="C8" s="175">
        <f>+'Tab2 2017 CM CD'!C11</f>
        <v>200179902</v>
      </c>
      <c r="D8" s="176">
        <f>+'Tab2 2017 CM CD'!E11</f>
        <v>2420149000.8699999</v>
      </c>
      <c r="E8" s="177">
        <f>+C8/12</f>
        <v>16681658.5</v>
      </c>
      <c r="F8" s="176">
        <f t="shared" ref="F8:F13" si="0">+D8/E8</f>
        <v>145.07844054414613</v>
      </c>
    </row>
    <row r="9" spans="1:6" ht="15.75">
      <c r="A9" s="174" t="s">
        <v>337</v>
      </c>
      <c r="B9" s="175">
        <f>+'Tab2 2017 CM CD'!D12</f>
        <v>11723337</v>
      </c>
      <c r="C9" s="175">
        <f>+'Tab2 2017 CM CD'!C12</f>
        <v>124525972</v>
      </c>
      <c r="D9" s="176">
        <f>+'Tab2 2017 CM CD'!E12</f>
        <v>12661908403.230001</v>
      </c>
      <c r="E9" s="178">
        <f>+C9/12</f>
        <v>10377164.333333334</v>
      </c>
      <c r="F9" s="179">
        <f t="shared" si="0"/>
        <v>1220.1703660563276</v>
      </c>
    </row>
    <row r="10" spans="1:6" ht="15.75">
      <c r="A10" s="175" t="s">
        <v>338</v>
      </c>
      <c r="B10" s="175">
        <f>+'Tab2 2017 CM CD'!D13</f>
        <v>7102301</v>
      </c>
      <c r="C10" s="175">
        <f>+'Tab2 2017 CM CD'!C13</f>
        <v>77037381</v>
      </c>
      <c r="D10" s="176">
        <f>+'Tab2 2017 CM CD'!E13</f>
        <v>27864318535.700005</v>
      </c>
      <c r="E10" s="178">
        <f>+C10/12</f>
        <v>6419781.75</v>
      </c>
      <c r="F10" s="179">
        <f t="shared" si="0"/>
        <v>4340.384084817214</v>
      </c>
    </row>
    <row r="11" spans="1:6" ht="15.75">
      <c r="A11" s="174" t="s">
        <v>339</v>
      </c>
      <c r="B11" s="175">
        <f>+'Tab2 2017 CM CD'!D14</f>
        <v>2355607</v>
      </c>
      <c r="C11" s="175">
        <f>+'Tab2 2017 CM CD'!C14</f>
        <v>25976584</v>
      </c>
      <c r="D11" s="176">
        <f>+'Tab2 2017 CM CD'!E14</f>
        <v>24470028924.339996</v>
      </c>
      <c r="E11" s="178">
        <f>+C11/12</f>
        <v>2164715.3333333335</v>
      </c>
      <c r="F11" s="179">
        <f t="shared" si="0"/>
        <v>11304.040095960267</v>
      </c>
    </row>
    <row r="12" spans="1:6" ht="15.75">
      <c r="A12" s="175" t="s">
        <v>340</v>
      </c>
      <c r="B12" s="175">
        <f>+'Tab2 2017 CM CD'!D15</f>
        <v>2434464</v>
      </c>
      <c r="C12" s="175">
        <f>+'Tab2 2017 CM CD'!C15</f>
        <v>27033569</v>
      </c>
      <c r="D12" s="176">
        <f>+'Tab2 2017 CM CD'!E15</f>
        <v>116390059752.90001</v>
      </c>
      <c r="E12" s="178">
        <f>+C12/12</f>
        <v>2252797.4166666665</v>
      </c>
      <c r="F12" s="179">
        <f t="shared" si="0"/>
        <v>51664.680939272213</v>
      </c>
    </row>
    <row r="13" spans="1:6" ht="15.75">
      <c r="A13" s="180" t="s">
        <v>227</v>
      </c>
      <c r="B13" s="180">
        <f>SUM(B8:B12)</f>
        <v>47061319</v>
      </c>
      <c r="C13" s="180">
        <f>SUM(C8:C12)</f>
        <v>454753408</v>
      </c>
      <c r="D13" s="181">
        <f>SUM(D8:D12)</f>
        <v>183806464617.04001</v>
      </c>
      <c r="E13" s="180">
        <f>SUM(E8:E12)</f>
        <v>37896117.333333336</v>
      </c>
      <c r="F13" s="181">
        <f t="shared" si="0"/>
        <v>4850.2716782377138</v>
      </c>
    </row>
    <row r="16" spans="1:6" ht="18.75">
      <c r="A16" s="63" t="s">
        <v>342</v>
      </c>
    </row>
    <row r="18" spans="1:3">
      <c r="A18" s="62"/>
      <c r="B18" s="62"/>
      <c r="C18" s="62"/>
    </row>
    <row r="19" spans="1:3">
      <c r="A19" s="64" t="s">
        <v>346</v>
      </c>
      <c r="B19" s="64" t="s">
        <v>342</v>
      </c>
      <c r="C19" s="62"/>
    </row>
    <row r="20" spans="1:3">
      <c r="A20" t="s">
        <v>331</v>
      </c>
      <c r="B20" t="s">
        <v>343</v>
      </c>
    </row>
    <row r="21" spans="1:3">
      <c r="A21" t="s">
        <v>332</v>
      </c>
      <c r="B21" t="s">
        <v>344</v>
      </c>
    </row>
    <row r="22" spans="1:3">
      <c r="A22" t="s">
        <v>341</v>
      </c>
      <c r="B22" t="s">
        <v>345</v>
      </c>
    </row>
    <row r="23" spans="1:3">
      <c r="A23" t="s">
        <v>334</v>
      </c>
      <c r="B23" t="s">
        <v>347</v>
      </c>
    </row>
    <row r="24" spans="1:3">
      <c r="A24" t="s">
        <v>335</v>
      </c>
      <c r="B24" t="s">
        <v>348</v>
      </c>
    </row>
  </sheetData>
  <phoneticPr fontId="8" type="noConversion"/>
  <pageMargins left="0.7" right="0.7" top="0.75" bottom="0.75" header="0.3" footer="0.3"/>
  <pageSetup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C350-5DDB-463A-A39A-DBED8DADE774}">
  <sheetPr>
    <tabColor rgb="FF024D7C"/>
    <pageSetUpPr fitToPage="1"/>
  </sheetPr>
  <dimension ref="A1:G29"/>
  <sheetViews>
    <sheetView showGridLines="0" workbookViewId="0">
      <selection activeCell="A8" sqref="A8:G15"/>
    </sheetView>
  </sheetViews>
  <sheetFormatPr defaultRowHeight="15"/>
  <cols>
    <col min="1" max="1" width="18.7109375" customWidth="1"/>
    <col min="2" max="7" width="14.7109375" customWidth="1"/>
  </cols>
  <sheetData>
    <row r="1" spans="1:7" ht="18.75">
      <c r="A1" s="58" t="s">
        <v>238</v>
      </c>
    </row>
    <row r="2" spans="1:7" ht="18.75">
      <c r="A2" s="58" t="s">
        <v>239</v>
      </c>
    </row>
    <row r="3" spans="1:7" ht="18.75">
      <c r="A3" s="58" t="s">
        <v>349</v>
      </c>
    </row>
    <row r="7" spans="1:7" ht="6" customHeight="1"/>
    <row r="8" spans="1:7" ht="45">
      <c r="A8" s="65"/>
      <c r="B8" s="68" t="s">
        <v>350</v>
      </c>
      <c r="C8" s="68" t="s">
        <v>351</v>
      </c>
      <c r="D8" s="68" t="s">
        <v>352</v>
      </c>
      <c r="E8" s="68" t="s">
        <v>353</v>
      </c>
      <c r="F8" s="68" t="s">
        <v>354</v>
      </c>
      <c r="G8" s="68" t="s">
        <v>355</v>
      </c>
    </row>
    <row r="9" spans="1:7" ht="19.899999999999999" customHeight="1">
      <c r="A9" s="66" t="s">
        <v>228</v>
      </c>
      <c r="B9" s="67" t="s">
        <v>331</v>
      </c>
      <c r="C9" s="67" t="s">
        <v>332</v>
      </c>
      <c r="D9" s="67" t="s">
        <v>333</v>
      </c>
      <c r="E9" s="67" t="s">
        <v>334</v>
      </c>
      <c r="F9" s="67" t="s">
        <v>335</v>
      </c>
      <c r="G9" s="69" t="s">
        <v>356</v>
      </c>
    </row>
    <row r="10" spans="1:7">
      <c r="A10" s="9" t="s">
        <v>215</v>
      </c>
      <c r="B10" s="5">
        <f>+'Tab16 Table 2.1'!B8/'Tab16 Table 2.1'!B$13</f>
        <v>0.49819279395887733</v>
      </c>
      <c r="C10" s="226">
        <f>+B10</f>
        <v>0.49819279395887733</v>
      </c>
      <c r="D10" s="5">
        <f>+'Tab16 Table 2.1'!C8/'Tab16 Table 2.1'!C$13</f>
        <v>0.44019439652005865</v>
      </c>
      <c r="E10" s="226">
        <f>+D10</f>
        <v>0.44019439652005865</v>
      </c>
      <c r="F10" s="5">
        <f>+'Tab16 Table 2.1'!D8/'Tab16 Table 2.1'!D$13</f>
        <v>1.3166832874525769E-2</v>
      </c>
      <c r="G10" s="226">
        <f>+F10</f>
        <v>1.3166832874525769E-2</v>
      </c>
    </row>
    <row r="11" spans="1:7">
      <c r="A11" s="9" t="s">
        <v>216</v>
      </c>
      <c r="B11" s="5">
        <f>+'Tab16 Table 2.1'!B9/'Tab16 Table 2.1'!B$13</f>
        <v>0.24910770137998045</v>
      </c>
      <c r="C11" s="226">
        <f>+C10+B11</f>
        <v>0.74730049533885778</v>
      </c>
      <c r="D11" s="5">
        <f>+'Tab16 Table 2.1'!C9/'Tab16 Table 2.1'!C$13</f>
        <v>0.27383186098079776</v>
      </c>
      <c r="E11" s="226">
        <f>+E10+D11</f>
        <v>0.71402625750085646</v>
      </c>
      <c r="F11" s="5">
        <f>+'Tab16 Table 2.1'!D9/'Tab16 Table 2.1'!D$13</f>
        <v>6.8887176681250217E-2</v>
      </c>
      <c r="G11" s="226">
        <f>+G10+F11</f>
        <v>8.2054009555775992E-2</v>
      </c>
    </row>
    <row r="12" spans="1:7">
      <c r="A12" s="9" t="s">
        <v>217</v>
      </c>
      <c r="B12" s="5">
        <f>+'Tab16 Table 2.1'!B10/'Tab16 Table 2.1'!B$13</f>
        <v>0.15091589336881953</v>
      </c>
      <c r="C12" s="226">
        <f t="shared" ref="C12:G14" si="0">+C11+B12</f>
        <v>0.89821638870767728</v>
      </c>
      <c r="D12" s="5">
        <f>+'Tab16 Table 2.1'!C10/'Tab16 Table 2.1'!C$13</f>
        <v>0.16940473593987887</v>
      </c>
      <c r="E12" s="226">
        <f t="shared" si="0"/>
        <v>0.88343099344073539</v>
      </c>
      <c r="F12" s="5">
        <f>+'Tab16 Table 2.1'!D10/'Tab16 Table 2.1'!D$13</f>
        <v>0.15159596586417781</v>
      </c>
      <c r="G12" s="226">
        <f t="shared" si="0"/>
        <v>0.2336499754199538</v>
      </c>
    </row>
    <row r="13" spans="1:7">
      <c r="A13" s="9" t="s">
        <v>218</v>
      </c>
      <c r="B13" s="5">
        <f>+'Tab16 Table 2.1'!B11/'Tab16 Table 2.1'!B$13</f>
        <v>5.005399444924185E-2</v>
      </c>
      <c r="C13" s="226">
        <f t="shared" si="0"/>
        <v>0.94827038315691914</v>
      </c>
      <c r="D13" s="5">
        <f>+'Tab16 Table 2.1'!C11/'Tab16 Table 2.1'!C$13</f>
        <v>5.7122351461300097E-2</v>
      </c>
      <c r="E13" s="226">
        <f t="shared" si="0"/>
        <v>0.94055334490203546</v>
      </c>
      <c r="F13" s="5">
        <f>+'Tab16 Table 2.1'!D11/'Tab16 Table 2.1'!D$13</f>
        <v>0.13312931607342102</v>
      </c>
      <c r="G13" s="226">
        <f t="shared" si="0"/>
        <v>0.36677929149337485</v>
      </c>
    </row>
    <row r="14" spans="1:7">
      <c r="A14" s="9" t="s">
        <v>219</v>
      </c>
      <c r="B14" s="5">
        <f>+'Tab16 Table 2.1'!B12/'Tab16 Table 2.1'!B$13</f>
        <v>5.1729616843080833E-2</v>
      </c>
      <c r="C14" s="226">
        <f t="shared" si="0"/>
        <v>1</v>
      </c>
      <c r="D14" s="5">
        <f>+'Tab16 Table 2.1'!C12/'Tab16 Table 2.1'!C$13</f>
        <v>5.9446655097964651E-2</v>
      </c>
      <c r="E14" s="226">
        <f t="shared" si="0"/>
        <v>1</v>
      </c>
      <c r="F14" s="5">
        <f>+'Tab16 Table 2.1'!D12/'Tab16 Table 2.1'!D$13</f>
        <v>0.63322070850662515</v>
      </c>
      <c r="G14" s="226">
        <f t="shared" si="0"/>
        <v>1</v>
      </c>
    </row>
    <row r="15" spans="1:7">
      <c r="A15" s="16" t="s">
        <v>227</v>
      </c>
      <c r="B15" s="227">
        <f>SUM(B10:B14)</f>
        <v>1</v>
      </c>
      <c r="C15" s="227">
        <f>+C14</f>
        <v>1</v>
      </c>
      <c r="D15" s="44">
        <f>SUM(D10:D14)</f>
        <v>1</v>
      </c>
      <c r="E15" s="227">
        <f>+E14</f>
        <v>1</v>
      </c>
      <c r="F15" s="227">
        <f>SUM(F10:F14)</f>
        <v>1</v>
      </c>
      <c r="G15" s="227">
        <f>+G14</f>
        <v>1</v>
      </c>
    </row>
    <row r="20" spans="1:3" ht="18.75">
      <c r="A20" s="63" t="s">
        <v>342</v>
      </c>
    </row>
    <row r="22" spans="1:3">
      <c r="A22" s="62"/>
      <c r="B22" s="62"/>
      <c r="C22" s="62"/>
    </row>
    <row r="23" spans="1:3">
      <c r="A23" s="64" t="s">
        <v>346</v>
      </c>
      <c r="B23" s="64" t="s">
        <v>342</v>
      </c>
      <c r="C23" s="62"/>
    </row>
    <row r="24" spans="1:3">
      <c r="A24" t="s">
        <v>331</v>
      </c>
      <c r="B24" t="s">
        <v>357</v>
      </c>
    </row>
    <row r="25" spans="1:3">
      <c r="A25" t="s">
        <v>332</v>
      </c>
      <c r="B25" t="s">
        <v>358</v>
      </c>
    </row>
    <row r="26" spans="1:3">
      <c r="A26" t="s">
        <v>341</v>
      </c>
      <c r="B26" t="s">
        <v>359</v>
      </c>
    </row>
    <row r="27" spans="1:3">
      <c r="A27" t="s">
        <v>334</v>
      </c>
      <c r="B27" t="s">
        <v>360</v>
      </c>
    </row>
    <row r="28" spans="1:3">
      <c r="A28" t="s">
        <v>335</v>
      </c>
      <c r="B28" t="s">
        <v>361</v>
      </c>
    </row>
    <row r="29" spans="1:3">
      <c r="A29" t="s">
        <v>356</v>
      </c>
      <c r="B29" t="s">
        <v>362</v>
      </c>
    </row>
  </sheetData>
  <phoneticPr fontId="8" type="noConversion"/>
  <pageMargins left="0.7" right="0.7" top="0.75" bottom="0.75" header="0.3" footer="0.3"/>
  <pageSetup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37BA-12CC-4526-A97D-E4274B262F09}">
  <sheetPr>
    <tabColor rgb="FF024D7C"/>
  </sheetPr>
  <dimension ref="A1:D31"/>
  <sheetViews>
    <sheetView showGridLines="0" workbookViewId="0">
      <selection activeCell="L18" sqref="L18"/>
    </sheetView>
  </sheetViews>
  <sheetFormatPr defaultRowHeight="15"/>
  <cols>
    <col min="1" max="1" width="20.28515625" customWidth="1"/>
    <col min="2" max="4" width="20.7109375" customWidth="1"/>
  </cols>
  <sheetData>
    <row r="1" spans="1:4" ht="18.75">
      <c r="A1" s="58" t="s">
        <v>238</v>
      </c>
    </row>
    <row r="2" spans="1:4" ht="18.75">
      <c r="A2" s="58" t="s">
        <v>239</v>
      </c>
    </row>
    <row r="3" spans="1:4" ht="18.75">
      <c r="A3" s="58" t="s">
        <v>363</v>
      </c>
    </row>
    <row r="7" spans="1:4" ht="15" customHeight="1">
      <c r="A7" s="70"/>
      <c r="B7" s="68"/>
      <c r="C7" s="71" t="s">
        <v>214</v>
      </c>
      <c r="D7" s="71" t="s">
        <v>233</v>
      </c>
    </row>
    <row r="8" spans="1:4" ht="15" customHeight="1">
      <c r="A8" s="70"/>
      <c r="B8" s="68" t="s">
        <v>364</v>
      </c>
      <c r="C8" s="71" t="s">
        <v>365</v>
      </c>
      <c r="D8" s="71" t="s">
        <v>366</v>
      </c>
    </row>
    <row r="9" spans="1:4" ht="15" customHeight="1">
      <c r="A9" s="72" t="s">
        <v>228</v>
      </c>
      <c r="B9" s="67" t="s">
        <v>331</v>
      </c>
      <c r="C9" s="67" t="s">
        <v>332</v>
      </c>
      <c r="D9" s="67" t="s">
        <v>333</v>
      </c>
    </row>
    <row r="10" spans="1:4">
      <c r="A10" s="9" t="s">
        <v>215</v>
      </c>
      <c r="B10" s="5">
        <f>+'Tab17 Table 2.2'!D10</f>
        <v>0.44019439652005865</v>
      </c>
      <c r="C10" s="5">
        <f>+'Tab17 Table 2.2'!F10</f>
        <v>1.3166832874525769E-2</v>
      </c>
      <c r="D10" s="3">
        <f>+$D$15*C10/B10</f>
        <v>179.46843002022339</v>
      </c>
    </row>
    <row r="11" spans="1:4">
      <c r="A11" s="9" t="s">
        <v>216</v>
      </c>
      <c r="B11" s="5">
        <f>+'Tab17 Table 2.2'!D11</f>
        <v>0.27383186098079776</v>
      </c>
      <c r="C11" s="5">
        <f>+'Tab17 Table 2.2'!F11</f>
        <v>6.8887176681250217E-2</v>
      </c>
      <c r="D11" s="3">
        <f>+$D$15*C11/B11</f>
        <v>1509.4045616426104</v>
      </c>
    </row>
    <row r="12" spans="1:4">
      <c r="A12" s="9" t="s">
        <v>217</v>
      </c>
      <c r="B12" s="5">
        <f>+'Tab17 Table 2.2'!D12</f>
        <v>0.16940473593987887</v>
      </c>
      <c r="C12" s="5">
        <f>+'Tab17 Table 2.2'!F12</f>
        <v>0.15159596586417781</v>
      </c>
      <c r="D12" s="3">
        <f>+$D$15*C12/B12</f>
        <v>5369.2465570022323</v>
      </c>
    </row>
    <row r="13" spans="1:4">
      <c r="A13" s="9" t="s">
        <v>218</v>
      </c>
      <c r="B13" s="5">
        <f>+'Tab17 Table 2.2'!D13</f>
        <v>5.7122351461300097E-2</v>
      </c>
      <c r="C13" s="5">
        <f>+'Tab17 Table 2.2'!F13</f>
        <v>0.13312931607342102</v>
      </c>
      <c r="D13" s="3">
        <f>+$D$15*C13/B13</f>
        <v>13983.596193194007</v>
      </c>
    </row>
    <row r="14" spans="1:4">
      <c r="A14" s="9" t="s">
        <v>219</v>
      </c>
      <c r="B14" s="5">
        <f>+'Tab17 Table 2.2'!D14</f>
        <v>5.9446655097964651E-2</v>
      </c>
      <c r="C14" s="5">
        <f>+'Tab17 Table 2.2'!F14</f>
        <v>0.63322070850662515</v>
      </c>
      <c r="D14" s="3">
        <f>+$D$15*C14/B14</f>
        <v>63911.489128844747</v>
      </c>
    </row>
    <row r="15" spans="1:4">
      <c r="A15" s="16" t="s">
        <v>227</v>
      </c>
      <c r="B15" s="227">
        <f>SUM(B10:B14)</f>
        <v>1</v>
      </c>
      <c r="C15" s="44">
        <f>SUM(C10:C14)</f>
        <v>1</v>
      </c>
      <c r="D15" s="17">
        <v>6000</v>
      </c>
    </row>
    <row r="19" spans="1:4" ht="18.75">
      <c r="A19" s="63" t="s">
        <v>342</v>
      </c>
    </row>
    <row r="21" spans="1:4">
      <c r="A21" s="62"/>
      <c r="B21" s="62"/>
      <c r="C21" s="62"/>
      <c r="D21" s="62"/>
    </row>
    <row r="22" spans="1:4">
      <c r="A22" s="64" t="s">
        <v>346</v>
      </c>
      <c r="B22" s="64" t="s">
        <v>342</v>
      </c>
      <c r="C22" s="62"/>
      <c r="D22" s="62"/>
    </row>
    <row r="23" spans="1:4">
      <c r="A23" t="s">
        <v>331</v>
      </c>
      <c r="B23" t="s">
        <v>367</v>
      </c>
    </row>
    <row r="24" spans="1:4">
      <c r="A24" t="s">
        <v>332</v>
      </c>
      <c r="B24" t="s">
        <v>368</v>
      </c>
    </row>
    <row r="25" spans="1:4">
      <c r="A25" t="s">
        <v>341</v>
      </c>
      <c r="B25" t="s">
        <v>369</v>
      </c>
    </row>
    <row r="27" spans="1:4">
      <c r="A27" t="s">
        <v>579</v>
      </c>
    </row>
    <row r="28" spans="1:4">
      <c r="A28" t="s">
        <v>576</v>
      </c>
    </row>
    <row r="29" spans="1:4">
      <c r="A29" t="s">
        <v>577</v>
      </c>
    </row>
    <row r="30" spans="1:4">
      <c r="A30" t="s">
        <v>578</v>
      </c>
    </row>
    <row r="31" spans="1:4">
      <c r="A31" t="s">
        <v>575</v>
      </c>
    </row>
  </sheetData>
  <phoneticPr fontId="8" type="noConversion"/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A037-7163-4577-A24C-6F41DE412D1E}">
  <sheetPr>
    <tabColor rgb="FF024D7C"/>
  </sheetPr>
  <dimension ref="A1:H32"/>
  <sheetViews>
    <sheetView showGridLines="0" workbookViewId="0">
      <selection activeCell="A19" sqref="A19:H26"/>
    </sheetView>
  </sheetViews>
  <sheetFormatPr defaultRowHeight="15"/>
  <cols>
    <col min="1" max="1" width="14.7109375" customWidth="1"/>
    <col min="2" max="8" width="12.85546875" customWidth="1"/>
    <col min="10" max="10" width="16.5703125" customWidth="1"/>
    <col min="11" max="17" width="11.7109375" customWidth="1"/>
  </cols>
  <sheetData>
    <row r="1" spans="1:8" ht="18.75">
      <c r="A1" s="58" t="s">
        <v>238</v>
      </c>
      <c r="C1" s="2"/>
    </row>
    <row r="2" spans="1:8" ht="18.75">
      <c r="A2" s="58" t="s">
        <v>239</v>
      </c>
      <c r="C2" s="2"/>
    </row>
    <row r="3" spans="1:8" ht="18.75">
      <c r="A3" s="58" t="s">
        <v>702</v>
      </c>
      <c r="C3" s="2"/>
    </row>
    <row r="4" spans="1:8">
      <c r="B4" s="2"/>
    </row>
    <row r="5" spans="1:8">
      <c r="A5" s="59" t="s">
        <v>459</v>
      </c>
    </row>
    <row r="7" spans="1:8">
      <c r="A7" s="49"/>
      <c r="B7" s="50"/>
      <c r="C7" s="50"/>
      <c r="D7" s="50"/>
      <c r="E7" s="50" t="s">
        <v>282</v>
      </c>
      <c r="F7" s="50"/>
      <c r="G7" s="50"/>
      <c r="H7" s="50"/>
    </row>
    <row r="8" spans="1:8">
      <c r="A8" s="49" t="s">
        <v>283</v>
      </c>
      <c r="B8" s="51" t="s">
        <v>279</v>
      </c>
      <c r="C8" s="52" t="s">
        <v>284</v>
      </c>
      <c r="D8" s="51" t="s">
        <v>285</v>
      </c>
      <c r="E8" s="51" t="s">
        <v>286</v>
      </c>
      <c r="F8" s="51" t="s">
        <v>215</v>
      </c>
      <c r="G8" s="51" t="s">
        <v>287</v>
      </c>
      <c r="H8" s="51" t="s">
        <v>288</v>
      </c>
    </row>
    <row r="9" spans="1:8">
      <c r="A9" t="s">
        <v>279</v>
      </c>
      <c r="B9" s="11">
        <f>+'Tab12 Transition Probabilities'!C8</f>
        <v>643260</v>
      </c>
      <c r="C9" s="11">
        <f>+'Tab12 Transition Probabilities'!D8</f>
        <v>277785</v>
      </c>
      <c r="D9" s="11">
        <f>+'Tab12 Transition Probabilities'!E8</f>
        <v>403658</v>
      </c>
      <c r="E9" s="11">
        <f>+'Tab12 Transition Probabilities'!F8</f>
        <v>321775</v>
      </c>
      <c r="F9" s="11">
        <f>+'Tab12 Transition Probabilities'!G8</f>
        <v>231452</v>
      </c>
      <c r="G9" s="11">
        <f>+'Tab12 Transition Probabilities'!H8</f>
        <v>656873</v>
      </c>
      <c r="H9" s="11">
        <f>SUM(B9:G9)</f>
        <v>2534803</v>
      </c>
    </row>
    <row r="10" spans="1:8">
      <c r="A10" s="53" t="s">
        <v>284</v>
      </c>
      <c r="B10" s="11">
        <f>+'Tab12 Transition Probabilities'!C9</f>
        <v>281933</v>
      </c>
      <c r="C10" s="11">
        <f>+'Tab12 Transition Probabilities'!D9</f>
        <v>353672</v>
      </c>
      <c r="D10" s="11">
        <f>+'Tab12 Transition Probabilities'!E9</f>
        <v>557967</v>
      </c>
      <c r="E10" s="11">
        <f>+'Tab12 Transition Probabilities'!F9</f>
        <v>421037</v>
      </c>
      <c r="F10" s="11">
        <f>+'Tab12 Transition Probabilities'!G9</f>
        <v>292225</v>
      </c>
      <c r="G10" s="11">
        <f>+'Tab12 Transition Probabilities'!H9</f>
        <v>627986</v>
      </c>
      <c r="H10" s="11">
        <f t="shared" ref="H10:H13" si="0">SUM(B10:G10)</f>
        <v>2534820</v>
      </c>
    </row>
    <row r="11" spans="1:8">
      <c r="A11" t="s">
        <v>285</v>
      </c>
      <c r="B11" s="11">
        <f>+'Tab12 Transition Probabilities'!C10</f>
        <v>424784</v>
      </c>
      <c r="C11" s="11">
        <f>+'Tab12 Transition Probabilities'!D10</f>
        <v>555518</v>
      </c>
      <c r="D11" s="11">
        <f>+'Tab12 Transition Probabilities'!E10</f>
        <v>1842017</v>
      </c>
      <c r="E11" s="11">
        <f>+'Tab12 Transition Probabilities'!F10</f>
        <v>1810134</v>
      </c>
      <c r="F11" s="11">
        <f>+'Tab12 Transition Probabilities'!G10</f>
        <v>1064497</v>
      </c>
      <c r="G11" s="11">
        <f>+'Tab12 Transition Probabilities'!H10</f>
        <v>1907448</v>
      </c>
      <c r="H11" s="11">
        <f t="shared" si="0"/>
        <v>7604398</v>
      </c>
    </row>
    <row r="12" spans="1:8">
      <c r="A12" t="s">
        <v>286</v>
      </c>
      <c r="B12" s="11">
        <f>+'Tab12 Transition Probabilities'!C11</f>
        <v>324182</v>
      </c>
      <c r="C12" s="11">
        <f>+'Tab12 Transition Probabilities'!D11</f>
        <v>423115</v>
      </c>
      <c r="D12" s="11">
        <f>+'Tab12 Transition Probabilities'!E11</f>
        <v>1660187</v>
      </c>
      <c r="E12" s="11">
        <f>+'Tab12 Transition Probabilities'!F11</f>
        <v>3722241</v>
      </c>
      <c r="F12" s="11">
        <f>+'Tab12 Transition Probabilities'!G11</f>
        <v>3102271</v>
      </c>
      <c r="G12" s="11">
        <f>+'Tab12 Transition Probabilities'!H11</f>
        <v>3442022</v>
      </c>
      <c r="H12" s="11">
        <f t="shared" si="0"/>
        <v>12674018</v>
      </c>
    </row>
    <row r="13" spans="1:8">
      <c r="A13" t="s">
        <v>215</v>
      </c>
      <c r="B13" s="11">
        <f>+'Tab12 Transition Probabilities'!C12</f>
        <v>253331</v>
      </c>
      <c r="C13" s="11">
        <f>+'Tab12 Transition Probabilities'!D12</f>
        <v>295134</v>
      </c>
      <c r="D13" s="11">
        <f>+'Tab12 Transition Probabilities'!E12</f>
        <v>1125554</v>
      </c>
      <c r="E13" s="11">
        <f>+'Tab12 Transition Probabilities'!F12</f>
        <v>2954374</v>
      </c>
      <c r="F13" s="11">
        <f>+'Tab12 Transition Probabilities'!G12</f>
        <v>10427310</v>
      </c>
      <c r="G13" s="11">
        <f>+'Tab12 Transition Probabilities'!H12</f>
        <v>10292325</v>
      </c>
      <c r="H13" s="11">
        <f t="shared" si="0"/>
        <v>25348028</v>
      </c>
    </row>
    <row r="14" spans="1:8">
      <c r="A14" s="54" t="s">
        <v>288</v>
      </c>
      <c r="B14" s="16">
        <f>SUM(B9:B13)</f>
        <v>1927490</v>
      </c>
      <c r="C14" s="16">
        <f t="shared" ref="C14:G14" si="1">SUM(C9:C13)</f>
        <v>1905224</v>
      </c>
      <c r="D14" s="16">
        <f t="shared" si="1"/>
        <v>5589383</v>
      </c>
      <c r="E14" s="16">
        <f t="shared" si="1"/>
        <v>9229561</v>
      </c>
      <c r="F14" s="16">
        <f t="shared" si="1"/>
        <v>15117755</v>
      </c>
      <c r="G14" s="16">
        <f t="shared" si="1"/>
        <v>16926654</v>
      </c>
      <c r="H14" s="16">
        <f>SUM(H9:H13)</f>
        <v>50696067</v>
      </c>
    </row>
    <row r="17" spans="1:8">
      <c r="A17" s="59" t="s">
        <v>460</v>
      </c>
    </row>
    <row r="19" spans="1:8">
      <c r="A19" s="49"/>
      <c r="B19" s="50"/>
      <c r="C19" s="50"/>
      <c r="D19" s="50"/>
      <c r="E19" s="50" t="s">
        <v>282</v>
      </c>
      <c r="F19" s="50"/>
      <c r="G19" s="50"/>
      <c r="H19" s="50"/>
    </row>
    <row r="20" spans="1:8">
      <c r="A20" s="49" t="s">
        <v>283</v>
      </c>
      <c r="B20" s="51" t="s">
        <v>279</v>
      </c>
      <c r="C20" s="52" t="s">
        <v>284</v>
      </c>
      <c r="D20" s="51" t="s">
        <v>285</v>
      </c>
      <c r="E20" s="51" t="s">
        <v>286</v>
      </c>
      <c r="F20" s="51" t="s">
        <v>215</v>
      </c>
      <c r="G20" s="51" t="s">
        <v>287</v>
      </c>
      <c r="H20" s="51" t="s">
        <v>288</v>
      </c>
    </row>
    <row r="21" spans="1:8">
      <c r="A21" t="s">
        <v>279</v>
      </c>
      <c r="B21" s="6">
        <f t="shared" ref="B21:G26" si="2">+B9/$H9</f>
        <v>0.25377120036547218</v>
      </c>
      <c r="C21" s="6">
        <f t="shared" si="2"/>
        <v>0.10958839799384804</v>
      </c>
      <c r="D21" s="6">
        <f t="shared" si="2"/>
        <v>0.15924630040283208</v>
      </c>
      <c r="E21" s="6">
        <f t="shared" si="2"/>
        <v>0.12694280383919382</v>
      </c>
      <c r="F21" s="6">
        <f t="shared" si="2"/>
        <v>9.1309659961740619E-2</v>
      </c>
      <c r="G21" s="6">
        <f t="shared" si="2"/>
        <v>0.25914163743691326</v>
      </c>
      <c r="H21" s="6">
        <f t="shared" ref="H21:H26" si="3">SUM(B21:G21)</f>
        <v>1</v>
      </c>
    </row>
    <row r="22" spans="1:8">
      <c r="A22" s="53" t="s">
        <v>284</v>
      </c>
      <c r="B22" s="6">
        <f t="shared" si="2"/>
        <v>0.11122407113720106</v>
      </c>
      <c r="C22" s="6">
        <f t="shared" si="2"/>
        <v>0.13952548898935624</v>
      </c>
      <c r="D22" s="6">
        <f t="shared" si="2"/>
        <v>0.22012095533410656</v>
      </c>
      <c r="E22" s="6">
        <f t="shared" si="2"/>
        <v>0.16610134052911055</v>
      </c>
      <c r="F22" s="6">
        <f t="shared" si="2"/>
        <v>0.11528431999116308</v>
      </c>
      <c r="G22" s="6">
        <f t="shared" si="2"/>
        <v>0.2477438240190625</v>
      </c>
      <c r="H22" s="6">
        <f t="shared" si="3"/>
        <v>0.99999999999999989</v>
      </c>
    </row>
    <row r="23" spans="1:8">
      <c r="A23" t="s">
        <v>285</v>
      </c>
      <c r="B23" s="6">
        <f t="shared" si="2"/>
        <v>5.5860306101811086E-2</v>
      </c>
      <c r="C23" s="6">
        <f t="shared" si="2"/>
        <v>7.3052199529798412E-2</v>
      </c>
      <c r="D23" s="6">
        <f t="shared" si="2"/>
        <v>0.24223048293895191</v>
      </c>
      <c r="E23" s="6">
        <f t="shared" si="2"/>
        <v>0.23803777761237641</v>
      </c>
      <c r="F23" s="6">
        <f t="shared" si="2"/>
        <v>0.13998438798179685</v>
      </c>
      <c r="G23" s="6">
        <f t="shared" si="2"/>
        <v>0.25083484583526533</v>
      </c>
      <c r="H23" s="6">
        <f t="shared" si="3"/>
        <v>1</v>
      </c>
    </row>
    <row r="24" spans="1:8">
      <c r="A24" t="s">
        <v>286</v>
      </c>
      <c r="B24" s="6">
        <f t="shared" si="2"/>
        <v>2.5578470852731943E-2</v>
      </c>
      <c r="C24" s="6">
        <f t="shared" si="2"/>
        <v>3.3384440514444592E-2</v>
      </c>
      <c r="D24" s="6">
        <f t="shared" si="2"/>
        <v>0.13099137148140391</v>
      </c>
      <c r="E24" s="6">
        <f t="shared" si="2"/>
        <v>0.29369068278110383</v>
      </c>
      <c r="F24" s="6">
        <f t="shared" si="2"/>
        <v>0.24477407243701246</v>
      </c>
      <c r="G24" s="6">
        <f t="shared" si="2"/>
        <v>0.27158096193330322</v>
      </c>
      <c r="H24" s="6">
        <f t="shared" si="3"/>
        <v>1</v>
      </c>
    </row>
    <row r="25" spans="1:8">
      <c r="A25" t="s">
        <v>215</v>
      </c>
      <c r="B25" s="6">
        <f t="shared" si="2"/>
        <v>9.9941107844760159E-3</v>
      </c>
      <c r="C25" s="6">
        <f t="shared" si="2"/>
        <v>1.1643272604874825E-2</v>
      </c>
      <c r="D25" s="6">
        <f t="shared" si="2"/>
        <v>4.4404006497073462E-2</v>
      </c>
      <c r="E25" s="6">
        <f t="shared" si="2"/>
        <v>0.11655241977798037</v>
      </c>
      <c r="F25" s="6">
        <f t="shared" si="2"/>
        <v>0.4113657283320028</v>
      </c>
      <c r="G25" s="6">
        <f t="shared" si="2"/>
        <v>0.40604046200359256</v>
      </c>
      <c r="H25" s="6">
        <f t="shared" si="3"/>
        <v>1</v>
      </c>
    </row>
    <row r="26" spans="1:8">
      <c r="A26" s="54" t="s">
        <v>288</v>
      </c>
      <c r="B26" s="45">
        <f t="shared" si="2"/>
        <v>3.8020503641830836E-2</v>
      </c>
      <c r="C26" s="45">
        <f t="shared" si="2"/>
        <v>3.7581297973272761E-2</v>
      </c>
      <c r="D26" s="45">
        <f t="shared" si="2"/>
        <v>0.11025279337744287</v>
      </c>
      <c r="E26" s="45">
        <f t="shared" si="2"/>
        <v>0.18205674613772307</v>
      </c>
      <c r="F26" s="45">
        <f t="shared" si="2"/>
        <v>0.29820370483572228</v>
      </c>
      <c r="G26" s="45">
        <f t="shared" si="2"/>
        <v>0.3338849540340082</v>
      </c>
      <c r="H26" s="45">
        <f t="shared" si="3"/>
        <v>1</v>
      </c>
    </row>
    <row r="29" spans="1:8">
      <c r="A29" s="59" t="s">
        <v>342</v>
      </c>
    </row>
    <row r="30" spans="1:8">
      <c r="A30" t="s">
        <v>580</v>
      </c>
    </row>
    <row r="32" spans="1:8">
      <c r="A32" t="s">
        <v>652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9A51-C86D-42D2-9105-1750F9B5D1EC}">
  <sheetPr>
    <tabColor rgb="FF00948E"/>
  </sheetPr>
  <dimension ref="A1:AC23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8" sqref="E8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2.7109375" bestFit="1" customWidth="1"/>
    <col min="26" max="26" width="20" customWidth="1"/>
    <col min="27" max="27" width="16.42578125" style="3" customWidth="1"/>
    <col min="28" max="28" width="19.7109375" style="3" customWidth="1"/>
    <col min="29" max="29" width="16.28515625" customWidth="1"/>
  </cols>
  <sheetData>
    <row r="1" spans="1:29" ht="18.75">
      <c r="A1" s="58" t="s">
        <v>238</v>
      </c>
      <c r="B1" s="59"/>
    </row>
    <row r="2" spans="1:29" ht="18.75">
      <c r="A2" s="58" t="s">
        <v>239</v>
      </c>
      <c r="B2" s="59"/>
    </row>
    <row r="3" spans="1:29" ht="18.75">
      <c r="A3" s="58" t="s">
        <v>240</v>
      </c>
      <c r="B3" s="59"/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SUMIF($B$25:$B$231,$B11,C$25:C$231)</f>
        <v>200179902</v>
      </c>
      <c r="D11" s="15">
        <f t="shared" si="0"/>
        <v>23445610</v>
      </c>
      <c r="E11" s="15">
        <f t="shared" si="0"/>
        <v>2420149000.8699999</v>
      </c>
      <c r="G11" s="3">
        <f t="shared" ref="G11:G16" si="1">+E11/C11</f>
        <v>12.08987004534551</v>
      </c>
      <c r="H11" s="3">
        <f t="shared" ref="H11:H16" si="2">+G11*12</f>
        <v>145.07844054414613</v>
      </c>
      <c r="I11" s="3">
        <f t="shared" ref="I11:I16" si="3">+E11/D11</f>
        <v>103.22397245667739</v>
      </c>
      <c r="J11" s="2">
        <f>+C11/12</f>
        <v>16681658.5</v>
      </c>
      <c r="K11" s="4">
        <f t="shared" ref="K11:K16" si="4">+C11/D11</f>
        <v>8.538054757372489</v>
      </c>
      <c r="M11" s="5">
        <f>+C11/C$16</f>
        <v>0.44019240151238292</v>
      </c>
      <c r="N11" s="5">
        <f>+D11/D$16</f>
        <v>0.49819062383105145</v>
      </c>
      <c r="O11" s="6">
        <f>+E11/E$16</f>
        <v>1.3125688524647126E-2</v>
      </c>
      <c r="Q11" s="2">
        <f>+C11</f>
        <v>200179902</v>
      </c>
      <c r="R11" s="2">
        <f>+D11</f>
        <v>23445610</v>
      </c>
      <c r="S11" s="3">
        <f>+E11</f>
        <v>2420149000.8699999</v>
      </c>
      <c r="U11" s="6">
        <f t="shared" ref="U11:W15" si="5">+Q11/C$16</f>
        <v>0.44019240151238292</v>
      </c>
      <c r="V11" s="5">
        <f t="shared" si="5"/>
        <v>0.49819062383105145</v>
      </c>
      <c r="W11" s="6">
        <f t="shared" si="5"/>
        <v>1.3125688524647126E-2</v>
      </c>
      <c r="Y11" s="15">
        <f>SUMIF($B$25:$B$231,$B11,Y$25:Y$231)</f>
        <v>372223850791175.56</v>
      </c>
      <c r="Z11" s="6">
        <f>+Y11/$Y$16</f>
        <v>1.8148440433857094E-2</v>
      </c>
      <c r="AA11" s="3">
        <f t="shared" ref="AA11:AA16" si="6">+Y11/J11</f>
        <v>22313359.957055561</v>
      </c>
      <c r="AB11" s="3">
        <f t="shared" ref="AB11:AB16" si="7">+AA11^0.5</f>
        <v>4723.7019335533396</v>
      </c>
      <c r="AC11" s="1">
        <f t="shared" ref="AC11:AC16" si="8">+AB11/H11</f>
        <v>32.559640948966205</v>
      </c>
    </row>
    <row r="12" spans="1:29">
      <c r="B12" s="9" t="s">
        <v>216</v>
      </c>
      <c r="C12" s="15">
        <f t="shared" si="0"/>
        <v>124525972</v>
      </c>
      <c r="D12" s="15">
        <f t="shared" si="0"/>
        <v>11723337</v>
      </c>
      <c r="E12" s="15">
        <f t="shared" si="0"/>
        <v>12661908403.230001</v>
      </c>
      <c r="G12" s="3">
        <f t="shared" si="1"/>
        <v>101.68086383802731</v>
      </c>
      <c r="H12" s="3">
        <f t="shared" si="2"/>
        <v>1220.1703660563276</v>
      </c>
      <c r="I12" s="3">
        <f t="shared" si="3"/>
        <v>1080.0600889686957</v>
      </c>
      <c r="J12" s="2">
        <f>+C12/12</f>
        <v>10377164.333333334</v>
      </c>
      <c r="K12" s="4">
        <f t="shared" si="4"/>
        <v>10.622058548687972</v>
      </c>
      <c r="M12" s="5">
        <f t="shared" ref="M12:O16" si="9">+C12/C$16</f>
        <v>0.27383061994577135</v>
      </c>
      <c r="N12" s="5">
        <f t="shared" si="9"/>
        <v>0.24910661626682554</v>
      </c>
      <c r="O12" s="6">
        <f t="shared" si="9"/>
        <v>6.8671914732797226E-2</v>
      </c>
      <c r="Q12" s="2">
        <f>+Q11+C12</f>
        <v>324705874</v>
      </c>
      <c r="R12" s="2">
        <f>+R11+D12</f>
        <v>35168947</v>
      </c>
      <c r="S12" s="3">
        <f>+S11+E12</f>
        <v>15082057404.100002</v>
      </c>
      <c r="U12" s="6">
        <f t="shared" si="5"/>
        <v>0.71402302145815422</v>
      </c>
      <c r="V12" s="5">
        <f t="shared" si="5"/>
        <v>0.74729724009787701</v>
      </c>
      <c r="W12" s="6">
        <f t="shared" si="5"/>
        <v>8.1797603257444354E-2</v>
      </c>
      <c r="Y12" s="15">
        <f>SUMIF($B$25:$B$231,$B12,Y$25:Y$231)</f>
        <v>140446381796748.45</v>
      </c>
      <c r="Z12" s="6">
        <f>+Y12/$Y$16</f>
        <v>6.8477148596773046E-3</v>
      </c>
      <c r="AA12" s="3">
        <f t="shared" si="6"/>
        <v>13534177.284406031</v>
      </c>
      <c r="AB12" s="3">
        <f t="shared" si="7"/>
        <v>3678.8826135670638</v>
      </c>
      <c r="AC12" s="1">
        <f t="shared" si="8"/>
        <v>3.0150565166219034</v>
      </c>
    </row>
    <row r="13" spans="1:29">
      <c r="B13" s="9" t="s">
        <v>217</v>
      </c>
      <c r="C13" s="15">
        <f t="shared" si="0"/>
        <v>77037381</v>
      </c>
      <c r="D13" s="15">
        <f t="shared" si="0"/>
        <v>7102301</v>
      </c>
      <c r="E13" s="15">
        <f t="shared" si="0"/>
        <v>27864318535.700005</v>
      </c>
      <c r="G13" s="3">
        <f t="shared" si="1"/>
        <v>361.69867373476785</v>
      </c>
      <c r="H13" s="3">
        <f t="shared" si="2"/>
        <v>4340.384084817214</v>
      </c>
      <c r="I13" s="3">
        <f t="shared" si="3"/>
        <v>3923.2804320318169</v>
      </c>
      <c r="J13" s="2">
        <f>+C13/12</f>
        <v>6419781.75</v>
      </c>
      <c r="K13" s="4">
        <f t="shared" si="4"/>
        <v>10.846820065778681</v>
      </c>
      <c r="M13" s="5">
        <f t="shared" si="9"/>
        <v>0.16940396817965481</v>
      </c>
      <c r="N13" s="5">
        <f t="shared" si="9"/>
        <v>0.15091523597918333</v>
      </c>
      <c r="O13" s="6">
        <f t="shared" si="9"/>
        <v>0.15112225153065922</v>
      </c>
      <c r="Q13" s="2">
        <f t="shared" ref="Q13:S15" si="10">+Q12+C13</f>
        <v>401743255</v>
      </c>
      <c r="R13" s="2">
        <f t="shared" si="10"/>
        <v>42271248</v>
      </c>
      <c r="S13" s="3">
        <f t="shared" si="10"/>
        <v>42946375939.800003</v>
      </c>
      <c r="U13" s="6">
        <f t="shared" si="5"/>
        <v>0.88342698963780908</v>
      </c>
      <c r="V13" s="5">
        <f t="shared" si="5"/>
        <v>0.89821247607706034</v>
      </c>
      <c r="W13" s="6">
        <f t="shared" si="5"/>
        <v>0.23291985478810356</v>
      </c>
      <c r="Y13" s="15">
        <f>SUMIF($B$25:$B$231,$B13,Y$25:Y$231)</f>
        <v>16950736154738.174</v>
      </c>
      <c r="Z13" s="6">
        <f>+Y13/$Y$16</f>
        <v>8.2646349706074959E-4</v>
      </c>
      <c r="AA13" s="3">
        <f t="shared" si="6"/>
        <v>2640391.3427022928</v>
      </c>
      <c r="AB13" s="3">
        <f t="shared" si="7"/>
        <v>1624.9281038563806</v>
      </c>
      <c r="AC13" s="1">
        <f t="shared" si="8"/>
        <v>0.37437426552650604</v>
      </c>
    </row>
    <row r="14" spans="1:29">
      <c r="B14" s="9" t="s">
        <v>218</v>
      </c>
      <c r="C14" s="15">
        <f t="shared" si="0"/>
        <v>25976584</v>
      </c>
      <c r="D14" s="15">
        <f t="shared" si="0"/>
        <v>2355607</v>
      </c>
      <c r="E14" s="15">
        <f t="shared" si="0"/>
        <v>24470028924.339996</v>
      </c>
      <c r="G14" s="3">
        <f t="shared" si="1"/>
        <v>942.00334133002229</v>
      </c>
      <c r="H14" s="3">
        <f t="shared" si="2"/>
        <v>11304.040095960267</v>
      </c>
      <c r="I14" s="3">
        <f t="shared" si="3"/>
        <v>10387.99295652458</v>
      </c>
      <c r="J14" s="2">
        <f>+C14/12</f>
        <v>2164715.3333333335</v>
      </c>
      <c r="K14" s="4">
        <f t="shared" si="4"/>
        <v>11.027554256715996</v>
      </c>
      <c r="M14" s="5">
        <f t="shared" si="9"/>
        <v>5.7122092576746997E-2</v>
      </c>
      <c r="N14" s="5">
        <f t="shared" si="9"/>
        <v>5.0053776414040484E-2</v>
      </c>
      <c r="O14" s="6">
        <f t="shared" si="9"/>
        <v>0.13271330721147012</v>
      </c>
      <c r="Q14" s="2">
        <f t="shared" si="10"/>
        <v>427719839</v>
      </c>
      <c r="R14" s="2">
        <f t="shared" si="10"/>
        <v>44626855</v>
      </c>
      <c r="S14" s="3">
        <f t="shared" si="10"/>
        <v>67416404864.139999</v>
      </c>
      <c r="U14" s="6">
        <f t="shared" si="5"/>
        <v>0.94054908221455602</v>
      </c>
      <c r="V14" s="5">
        <f t="shared" si="5"/>
        <v>0.94826625249110075</v>
      </c>
      <c r="W14" s="6">
        <f t="shared" si="5"/>
        <v>0.36563316199957369</v>
      </c>
      <c r="Y14" s="15">
        <f>SUMIF($B$25:$B$231,$B14,Y$25:Y$231)</f>
        <v>101766988438018.56</v>
      </c>
      <c r="Z14" s="6">
        <f>+Y14/$Y$16</f>
        <v>4.9618317683692856E-3</v>
      </c>
      <c r="AA14" s="3">
        <f t="shared" si="6"/>
        <v>47011718.756254584</v>
      </c>
      <c r="AB14" s="3">
        <f t="shared" si="7"/>
        <v>6856.5092252730601</v>
      </c>
      <c r="AC14" s="1">
        <f t="shared" si="8"/>
        <v>0.60655386632283581</v>
      </c>
    </row>
    <row r="15" spans="1:29">
      <c r="B15" s="9" t="s">
        <v>219</v>
      </c>
      <c r="C15" s="15">
        <f t="shared" si="0"/>
        <v>27033569</v>
      </c>
      <c r="D15" s="15">
        <f t="shared" si="0"/>
        <v>2434464</v>
      </c>
      <c r="E15" s="15">
        <f t="shared" si="0"/>
        <v>116390059752.90001</v>
      </c>
      <c r="G15" s="3">
        <f t="shared" si="1"/>
        <v>4305.3900782726841</v>
      </c>
      <c r="H15" s="3">
        <f t="shared" si="2"/>
        <v>51664.680939272206</v>
      </c>
      <c r="I15" s="3">
        <f t="shared" si="3"/>
        <v>47809.316446207464</v>
      </c>
      <c r="J15" s="2">
        <f>+C15/12</f>
        <v>2252797.4166666665</v>
      </c>
      <c r="K15" s="4">
        <f t="shared" si="4"/>
        <v>11.104526088699608</v>
      </c>
      <c r="M15" s="5">
        <f t="shared" si="9"/>
        <v>5.9446385679421045E-2</v>
      </c>
      <c r="N15" s="5">
        <f t="shared" si="9"/>
        <v>5.1729391508868267E-2</v>
      </c>
      <c r="O15" s="6">
        <f>+E15/E$16</f>
        <v>0.63124199011401882</v>
      </c>
      <c r="Q15" s="2">
        <f t="shared" si="10"/>
        <v>454753408</v>
      </c>
      <c r="R15" s="2">
        <f t="shared" si="10"/>
        <v>47061319</v>
      </c>
      <c r="S15" s="3">
        <f t="shared" si="10"/>
        <v>183806464617.04001</v>
      </c>
      <c r="U15" s="6">
        <f t="shared" si="5"/>
        <v>0.99999546789397709</v>
      </c>
      <c r="V15" s="5">
        <f t="shared" si="5"/>
        <v>0.9999956439999691</v>
      </c>
      <c r="W15" s="6">
        <f t="shared" si="5"/>
        <v>0.99687515211359246</v>
      </c>
      <c r="Y15" s="15">
        <f>SUM(Y187:Y231)</f>
        <v>1.9878575537906632E+16</v>
      </c>
      <c r="Z15" s="6">
        <f>+Y15/$Y$16</f>
        <v>0.96921554944103561</v>
      </c>
      <c r="AA15" s="3">
        <f t="shared" si="6"/>
        <v>8823951674.8557911</v>
      </c>
      <c r="AB15" s="3">
        <f t="shared" si="7"/>
        <v>93935.891302823075</v>
      </c>
      <c r="AC15" s="1">
        <f t="shared" si="8"/>
        <v>1.8181839042659989</v>
      </c>
    </row>
    <row r="16" spans="1:29">
      <c r="B16" s="21" t="s">
        <v>227</v>
      </c>
      <c r="C16" s="22">
        <f>SUM(C25:C231)</f>
        <v>454755469</v>
      </c>
      <c r="D16" s="22">
        <f>SUM(D25:D231)</f>
        <v>47061524</v>
      </c>
      <c r="E16" s="17">
        <f>SUM(E25:E231)</f>
        <v>184382632295.85999</v>
      </c>
      <c r="G16" s="17">
        <f t="shared" si="1"/>
        <v>405.45445819775284</v>
      </c>
      <c r="H16" s="17">
        <f t="shared" si="2"/>
        <v>4865.4534983730337</v>
      </c>
      <c r="I16" s="17">
        <f t="shared" si="3"/>
        <v>3917.9061072450604</v>
      </c>
      <c r="J16" s="22">
        <f>SUM(J11:J15)</f>
        <v>37896117.333333336</v>
      </c>
      <c r="K16" s="23">
        <f t="shared" si="4"/>
        <v>9.6629992050406184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2.0509963495087312E+16</v>
      </c>
      <c r="Z16" s="46">
        <f>SUM(Z11:Z15)</f>
        <v>1</v>
      </c>
      <c r="AA16" s="17">
        <f t="shared" si="6"/>
        <v>541215431.50930655</v>
      </c>
      <c r="AB16" s="17">
        <f t="shared" si="7"/>
        <v>23264.037300290474</v>
      </c>
      <c r="AC16" s="47">
        <f t="shared" si="8"/>
        <v>4.7814735683055591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97104383</v>
      </c>
      <c r="D25" s="2">
        <v>12629423</v>
      </c>
      <c r="E25" s="3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8092031.916666667</v>
      </c>
      <c r="K25" s="18">
        <f>IF(D25=0,0,C25/D25)</f>
        <v>7.6887426290179688</v>
      </c>
      <c r="M25" s="5">
        <f>+C25/C$16</f>
        <v>0.21353098449487806</v>
      </c>
      <c r="N25" s="5">
        <f t="shared" ref="N25:O40" si="12">+D25/D$16</f>
        <v>0.26835983892064352</v>
      </c>
      <c r="O25" s="6">
        <f t="shared" si="12"/>
        <v>0</v>
      </c>
      <c r="Q25" s="11">
        <f>+C25</f>
        <v>97104383</v>
      </c>
      <c r="R25" s="11">
        <f>+D25</f>
        <v>12629423</v>
      </c>
      <c r="S25" s="8">
        <f>+E25</f>
        <v>0</v>
      </c>
      <c r="U25" s="6">
        <f t="shared" ref="U25:W88" si="13">+Q25/C$16</f>
        <v>0.21353098449487806</v>
      </c>
      <c r="V25" s="6">
        <f t="shared" si="13"/>
        <v>0.26835983892064352</v>
      </c>
      <c r="W25" s="6">
        <f t="shared" si="13"/>
        <v>0</v>
      </c>
      <c r="Y25" s="8">
        <f>((H25-$H$16)^2)*J25</f>
        <v>191559740182855.56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654254</v>
      </c>
      <c r="D26" s="2">
        <v>80565</v>
      </c>
      <c r="E26" s="3">
        <v>260880.83</v>
      </c>
      <c r="G26" s="7">
        <f t="shared" ref="G26:G89" si="14">IF(C26=0,0,+E26/C26)</f>
        <v>0.39874548722667341</v>
      </c>
      <c r="H26" s="7">
        <f t="shared" ref="H26:H89" si="15">+G26*12</f>
        <v>4.7849458467200812</v>
      </c>
      <c r="I26" s="7">
        <f t="shared" ref="I26:I89" si="16">IF(D26=0,0,E26/D26)</f>
        <v>3.2381410041581331</v>
      </c>
      <c r="J26" s="2">
        <f t="shared" ref="J26:J89" si="17">+C26/12</f>
        <v>54521.166666666664</v>
      </c>
      <c r="K26" s="18">
        <f t="shared" ref="K26:K89" si="18">IF(D26=0,0,C26/D26)</f>
        <v>8.1208216967665852</v>
      </c>
      <c r="M26" s="5">
        <f t="shared" ref="M26:O89" si="19">+C26/C$16</f>
        <v>1.4386940775856837E-3</v>
      </c>
      <c r="N26" s="5">
        <f t="shared" si="12"/>
        <v>1.7119080121587222E-3</v>
      </c>
      <c r="O26" s="6">
        <f t="shared" si="12"/>
        <v>1.4148883045632582E-6</v>
      </c>
      <c r="Q26" s="11">
        <f t="shared" ref="Q26:S41" si="20">+Q25+C26</f>
        <v>97758637</v>
      </c>
      <c r="R26" s="11">
        <f t="shared" si="20"/>
        <v>12709988</v>
      </c>
      <c r="S26" s="8">
        <f t="shared" si="20"/>
        <v>260880.83</v>
      </c>
      <c r="U26" s="6">
        <f t="shared" si="13"/>
        <v>0.21496967857246374</v>
      </c>
      <c r="V26" s="6">
        <f t="shared" si="13"/>
        <v>0.27007174693280228</v>
      </c>
      <c r="W26" s="6">
        <f t="shared" si="13"/>
        <v>1.4148883045632582E-6</v>
      </c>
      <c r="Y26" s="8">
        <f t="shared" ref="Y26:Y89" si="21">((H26-$H$16)^2)*J26</f>
        <v>1288122469132.2021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1086397</v>
      </c>
      <c r="D27" s="2">
        <v>136492</v>
      </c>
      <c r="E27" s="3">
        <v>1022824.2200000001</v>
      </c>
      <c r="G27" s="7">
        <f t="shared" si="14"/>
        <v>0.94148292014797541</v>
      </c>
      <c r="H27" s="7">
        <f t="shared" si="15"/>
        <v>11.297795041775705</v>
      </c>
      <c r="I27" s="7">
        <f t="shared" si="16"/>
        <v>7.4936569176215464</v>
      </c>
      <c r="J27" s="2">
        <f t="shared" si="17"/>
        <v>90533.083333333328</v>
      </c>
      <c r="K27" s="18">
        <f t="shared" si="18"/>
        <v>7.9594188670398269</v>
      </c>
      <c r="M27" s="5">
        <f t="shared" si="19"/>
        <v>2.3889696200662955E-3</v>
      </c>
      <c r="N27" s="5">
        <f t="shared" si="12"/>
        <v>2.9002885669405861E-3</v>
      </c>
      <c r="O27" s="6">
        <f t="shared" si="12"/>
        <v>5.547291560296083E-6</v>
      </c>
      <c r="Q27" s="11">
        <f t="shared" si="20"/>
        <v>98845034</v>
      </c>
      <c r="R27" s="11">
        <f t="shared" si="20"/>
        <v>12846480</v>
      </c>
      <c r="S27" s="8">
        <f t="shared" si="20"/>
        <v>1283705.05</v>
      </c>
      <c r="U27" s="6">
        <f t="shared" si="13"/>
        <v>0.21735864819253004</v>
      </c>
      <c r="V27" s="6">
        <f t="shared" si="13"/>
        <v>0.27297203549974286</v>
      </c>
      <c r="W27" s="6">
        <f t="shared" si="13"/>
        <v>6.962179864859341E-6</v>
      </c>
      <c r="Y27" s="8">
        <f t="shared" si="21"/>
        <v>2133215433972.1042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1050562</v>
      </c>
      <c r="D28" s="2">
        <v>136907</v>
      </c>
      <c r="E28" s="3">
        <v>1692434.09</v>
      </c>
      <c r="G28" s="7">
        <f t="shared" si="14"/>
        <v>1.610979732752565</v>
      </c>
      <c r="H28" s="7">
        <f t="shared" si="15"/>
        <v>19.331756793030781</v>
      </c>
      <c r="I28" s="7">
        <f t="shared" si="16"/>
        <v>12.361925175484089</v>
      </c>
      <c r="J28" s="2">
        <f t="shared" si="17"/>
        <v>87546.833333333328</v>
      </c>
      <c r="K28" s="18">
        <f t="shared" si="18"/>
        <v>7.6735448150934573</v>
      </c>
      <c r="M28" s="5">
        <f t="shared" si="19"/>
        <v>2.3101690284454829E-3</v>
      </c>
      <c r="N28" s="5">
        <f t="shared" si="12"/>
        <v>2.9091068109056563E-3</v>
      </c>
      <c r="O28" s="6">
        <f t="shared" si="12"/>
        <v>9.1789235728250371E-6</v>
      </c>
      <c r="Q28" s="11">
        <f t="shared" si="20"/>
        <v>99895596</v>
      </c>
      <c r="R28" s="11">
        <f t="shared" si="20"/>
        <v>12983387</v>
      </c>
      <c r="S28" s="8">
        <f t="shared" si="20"/>
        <v>2976139.14</v>
      </c>
      <c r="U28" s="6">
        <f t="shared" si="13"/>
        <v>0.21966881722097553</v>
      </c>
      <c r="V28" s="6">
        <f t="shared" si="13"/>
        <v>0.27588114231064853</v>
      </c>
      <c r="W28" s="6">
        <f t="shared" si="13"/>
        <v>1.6141103437684379E-5</v>
      </c>
      <c r="Y28" s="8">
        <f t="shared" si="21"/>
        <v>2056028270203.3457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817931</v>
      </c>
      <c r="D29" s="2">
        <v>103950</v>
      </c>
      <c r="E29" s="3">
        <v>1807462.5100000002</v>
      </c>
      <c r="G29" s="7">
        <f t="shared" si="14"/>
        <v>2.209798271492339</v>
      </c>
      <c r="H29" s="7">
        <f t="shared" si="15"/>
        <v>26.517579257908068</v>
      </c>
      <c r="I29" s="7">
        <f t="shared" si="16"/>
        <v>17.387806734006737</v>
      </c>
      <c r="J29" s="2">
        <f t="shared" si="17"/>
        <v>68160.916666666672</v>
      </c>
      <c r="K29" s="18">
        <f t="shared" si="18"/>
        <v>7.8685040885040882</v>
      </c>
      <c r="M29" s="5">
        <f t="shared" si="19"/>
        <v>1.7986171816660439E-3</v>
      </c>
      <c r="N29" s="5">
        <f t="shared" si="12"/>
        <v>2.2088107473952606E-3</v>
      </c>
      <c r="O29" s="6">
        <f t="shared" si="12"/>
        <v>9.8027807038775189E-6</v>
      </c>
      <c r="Q29" s="11">
        <f t="shared" si="20"/>
        <v>100713527</v>
      </c>
      <c r="R29" s="11">
        <f t="shared" si="20"/>
        <v>13087337</v>
      </c>
      <c r="S29" s="8">
        <f t="shared" si="20"/>
        <v>4783601.6500000004</v>
      </c>
      <c r="U29" s="6">
        <f t="shared" si="13"/>
        <v>0.22146743440264158</v>
      </c>
      <c r="V29" s="6">
        <f t="shared" si="13"/>
        <v>0.27808995305804374</v>
      </c>
      <c r="W29" s="6">
        <f t="shared" si="13"/>
        <v>2.5943884141561896E-5</v>
      </c>
      <c r="Y29" s="8">
        <f t="shared" si="21"/>
        <v>1596008368551.0215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1388253</v>
      </c>
      <c r="D30" s="2">
        <v>159346</v>
      </c>
      <c r="E30" s="3">
        <v>3430862.9099999992</v>
      </c>
      <c r="G30" s="7">
        <f t="shared" si="14"/>
        <v>2.4713527793565002</v>
      </c>
      <c r="H30" s="7">
        <f t="shared" si="15"/>
        <v>29.656233352278001</v>
      </c>
      <c r="I30" s="7">
        <f t="shared" si="16"/>
        <v>21.530900744292289</v>
      </c>
      <c r="J30" s="2">
        <f t="shared" si="17"/>
        <v>115687.75</v>
      </c>
      <c r="K30" s="18">
        <f t="shared" si="18"/>
        <v>8.7121923361741125</v>
      </c>
      <c r="M30" s="5">
        <f t="shared" si="19"/>
        <v>3.0527461342086683E-3</v>
      </c>
      <c r="N30" s="5">
        <f t="shared" si="12"/>
        <v>3.3859081996579624E-3</v>
      </c>
      <c r="O30" s="6">
        <f t="shared" si="12"/>
        <v>1.8607299761806435E-5</v>
      </c>
      <c r="Q30" s="11">
        <f t="shared" si="20"/>
        <v>102101780</v>
      </c>
      <c r="R30" s="11">
        <f t="shared" si="20"/>
        <v>13246683</v>
      </c>
      <c r="S30" s="8">
        <f t="shared" si="20"/>
        <v>8214464.5599999996</v>
      </c>
      <c r="U30" s="6">
        <f t="shared" si="13"/>
        <v>0.22452018053685024</v>
      </c>
      <c r="V30" s="6">
        <f t="shared" si="13"/>
        <v>0.28147586125770174</v>
      </c>
      <c r="W30" s="6">
        <f t="shared" si="13"/>
        <v>4.4551183903368331E-5</v>
      </c>
      <c r="Y30" s="8">
        <f t="shared" si="21"/>
        <v>2705350535839.7651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1040121</v>
      </c>
      <c r="D31" s="2">
        <v>122884</v>
      </c>
      <c r="E31" s="3">
        <v>3315146.46</v>
      </c>
      <c r="G31" s="7">
        <f t="shared" si="14"/>
        <v>3.1872700003172709</v>
      </c>
      <c r="H31" s="7">
        <f t="shared" si="15"/>
        <v>38.247240003807249</v>
      </c>
      <c r="I31" s="7">
        <f t="shared" si="16"/>
        <v>26.977852771719672</v>
      </c>
      <c r="J31" s="2">
        <f t="shared" si="17"/>
        <v>86676.75</v>
      </c>
      <c r="K31" s="18">
        <f t="shared" si="18"/>
        <v>8.4642508381888604</v>
      </c>
      <c r="M31" s="5">
        <f t="shared" si="19"/>
        <v>2.2872094365070737E-3</v>
      </c>
      <c r="N31" s="5">
        <f t="shared" si="12"/>
        <v>2.6111351600088431E-3</v>
      </c>
      <c r="O31" s="6">
        <f t="shared" si="12"/>
        <v>1.7979711097087079E-5</v>
      </c>
      <c r="Q31" s="11">
        <f t="shared" si="20"/>
        <v>103141901</v>
      </c>
      <c r="R31" s="11">
        <f t="shared" si="20"/>
        <v>13369567</v>
      </c>
      <c r="S31" s="8">
        <f t="shared" si="20"/>
        <v>11529611.02</v>
      </c>
      <c r="U31" s="6">
        <f t="shared" si="13"/>
        <v>0.22680738997335731</v>
      </c>
      <c r="V31" s="6">
        <f t="shared" si="13"/>
        <v>0.28408699641771057</v>
      </c>
      <c r="W31" s="6">
        <f t="shared" si="13"/>
        <v>6.2530895000455407E-5</v>
      </c>
      <c r="Y31" s="8">
        <f t="shared" si="21"/>
        <v>2019734716968.6794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1385666</v>
      </c>
      <c r="D32" s="2">
        <v>169614</v>
      </c>
      <c r="E32" s="3">
        <v>5913736.129999999</v>
      </c>
      <c r="G32" s="7">
        <f t="shared" si="14"/>
        <v>4.2677933426958585</v>
      </c>
      <c r="H32" s="7">
        <f t="shared" si="15"/>
        <v>51.213520112350302</v>
      </c>
      <c r="I32" s="7">
        <f t="shared" si="16"/>
        <v>34.865849104437125</v>
      </c>
      <c r="J32" s="2">
        <f t="shared" si="17"/>
        <v>115472.16666666667</v>
      </c>
      <c r="K32" s="18">
        <f t="shared" si="18"/>
        <v>8.169526100439823</v>
      </c>
      <c r="M32" s="5">
        <f t="shared" si="19"/>
        <v>3.0470573626020536E-3</v>
      </c>
      <c r="N32" s="5">
        <f t="shared" si="12"/>
        <v>3.6040906792563707E-3</v>
      </c>
      <c r="O32" s="6">
        <f t="shared" si="12"/>
        <v>3.2073173358924773E-5</v>
      </c>
      <c r="Q32" s="11">
        <f t="shared" si="20"/>
        <v>104527567</v>
      </c>
      <c r="R32" s="11">
        <f t="shared" si="20"/>
        <v>13539181</v>
      </c>
      <c r="S32" s="8">
        <f t="shared" si="20"/>
        <v>17443347.149999999</v>
      </c>
      <c r="U32" s="6">
        <f t="shared" si="13"/>
        <v>0.22985444733595936</v>
      </c>
      <c r="V32" s="6">
        <f t="shared" si="13"/>
        <v>0.28769108709696695</v>
      </c>
      <c r="W32" s="6">
        <f t="shared" si="13"/>
        <v>9.4604068359380186E-5</v>
      </c>
      <c r="Y32" s="8">
        <f t="shared" si="21"/>
        <v>2676287618070.5854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1806742</v>
      </c>
      <c r="D33" s="2">
        <v>210445</v>
      </c>
      <c r="E33" s="3">
        <v>9258457.5200000033</v>
      </c>
      <c r="G33" s="7">
        <f t="shared" si="14"/>
        <v>5.1243938094094252</v>
      </c>
      <c r="H33" s="7">
        <f t="shared" si="15"/>
        <v>61.492725712913099</v>
      </c>
      <c r="I33" s="7">
        <f t="shared" si="16"/>
        <v>43.99466615980424</v>
      </c>
      <c r="J33" s="2">
        <f t="shared" si="17"/>
        <v>150561.83333333334</v>
      </c>
      <c r="K33" s="18">
        <f t="shared" si="18"/>
        <v>8.5853405878020386</v>
      </c>
      <c r="M33" s="5">
        <f t="shared" si="19"/>
        <v>3.9729967491605915E-3</v>
      </c>
      <c r="N33" s="5">
        <f t="shared" si="12"/>
        <v>4.471699641516072E-3</v>
      </c>
      <c r="O33" s="6">
        <f t="shared" si="12"/>
        <v>5.0213284216183129E-5</v>
      </c>
      <c r="Q33" s="11">
        <f t="shared" si="20"/>
        <v>106334309</v>
      </c>
      <c r="R33" s="11">
        <f t="shared" si="20"/>
        <v>13749626</v>
      </c>
      <c r="S33" s="8">
        <f t="shared" si="20"/>
        <v>26701804.670000002</v>
      </c>
      <c r="U33" s="6">
        <f t="shared" si="13"/>
        <v>0.23382744408511996</v>
      </c>
      <c r="V33" s="6">
        <f t="shared" si="13"/>
        <v>0.292162786738483</v>
      </c>
      <c r="W33" s="6">
        <f t="shared" si="13"/>
        <v>1.448173525755633E-4</v>
      </c>
      <c r="Y33" s="8">
        <f t="shared" si="21"/>
        <v>3474671877425.8877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1708344</v>
      </c>
      <c r="D34" s="2">
        <v>200476</v>
      </c>
      <c r="E34" s="3">
        <v>10993979.619999997</v>
      </c>
      <c r="G34" s="7">
        <f t="shared" si="14"/>
        <v>6.4354600829809439</v>
      </c>
      <c r="H34" s="7">
        <f t="shared" si="15"/>
        <v>77.225520995771319</v>
      </c>
      <c r="I34" s="7">
        <f t="shared" si="16"/>
        <v>54.839380374708178</v>
      </c>
      <c r="J34" s="2">
        <f t="shared" si="17"/>
        <v>142362</v>
      </c>
      <c r="K34" s="18">
        <f t="shared" si="18"/>
        <v>8.5214389752389312</v>
      </c>
      <c r="M34" s="5">
        <f t="shared" si="19"/>
        <v>3.756621121581278E-3</v>
      </c>
      <c r="N34" s="5">
        <f t="shared" si="12"/>
        <v>4.2598705473286414E-3</v>
      </c>
      <c r="O34" s="6">
        <f t="shared" si="12"/>
        <v>5.9625895796731442E-5</v>
      </c>
      <c r="Q34" s="11">
        <f t="shared" si="20"/>
        <v>108042653</v>
      </c>
      <c r="R34" s="11">
        <f t="shared" si="20"/>
        <v>13950102</v>
      </c>
      <c r="S34" s="8">
        <f t="shared" si="20"/>
        <v>37695784.289999999</v>
      </c>
      <c r="U34" s="6">
        <f t="shared" si="13"/>
        <v>0.23758406520670122</v>
      </c>
      <c r="V34" s="6">
        <f t="shared" si="13"/>
        <v>0.29642265728581163</v>
      </c>
      <c r="W34" s="6">
        <f t="shared" si="13"/>
        <v>2.0444324837229474E-4</v>
      </c>
      <c r="Y34" s="8">
        <f t="shared" si="21"/>
        <v>3263951677227.1743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1849074</v>
      </c>
      <c r="D35" s="2">
        <v>213992</v>
      </c>
      <c r="E35" s="3">
        <v>13881193.07</v>
      </c>
      <c r="G35" s="7">
        <f t="shared" si="14"/>
        <v>7.5071052159080711</v>
      </c>
      <c r="H35" s="7">
        <f t="shared" si="15"/>
        <v>90.085262590896861</v>
      </c>
      <c r="I35" s="7">
        <f t="shared" si="16"/>
        <v>64.867813142547391</v>
      </c>
      <c r="J35" s="2">
        <f t="shared" si="17"/>
        <v>154089.5</v>
      </c>
      <c r="K35" s="18">
        <f t="shared" si="18"/>
        <v>8.6408557329245959</v>
      </c>
      <c r="M35" s="5">
        <f t="shared" si="19"/>
        <v>4.0660841398259245E-3</v>
      </c>
      <c r="N35" s="5">
        <f t="shared" si="12"/>
        <v>4.5470690664416221E-3</v>
      </c>
      <c r="O35" s="6">
        <f t="shared" si="12"/>
        <v>7.5284710371887229E-5</v>
      </c>
      <c r="Q35" s="11">
        <f t="shared" si="20"/>
        <v>109891727</v>
      </c>
      <c r="R35" s="11">
        <f t="shared" si="20"/>
        <v>14164094</v>
      </c>
      <c r="S35" s="8">
        <f t="shared" si="20"/>
        <v>51576977.359999999</v>
      </c>
      <c r="U35" s="6">
        <f t="shared" si="13"/>
        <v>0.24165014934652715</v>
      </c>
      <c r="V35" s="6">
        <f t="shared" si="13"/>
        <v>0.30096972635225328</v>
      </c>
      <c r="W35" s="6">
        <f t="shared" si="13"/>
        <v>2.7972795874418199E-4</v>
      </c>
      <c r="Y35" s="8">
        <f t="shared" si="21"/>
        <v>3513878805936.7827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1971425</v>
      </c>
      <c r="D36" s="2">
        <v>223823</v>
      </c>
      <c r="E36" s="3">
        <v>16788364.680000007</v>
      </c>
      <c r="G36" s="7">
        <f t="shared" si="14"/>
        <v>8.5158525837909167</v>
      </c>
      <c r="H36" s="7">
        <f t="shared" si="15"/>
        <v>102.190231005491</v>
      </c>
      <c r="I36" s="7">
        <f t="shared" si="16"/>
        <v>75.007325788681271</v>
      </c>
      <c r="J36" s="2">
        <f t="shared" si="17"/>
        <v>164285.41666666666</v>
      </c>
      <c r="K36" s="18">
        <f t="shared" si="18"/>
        <v>8.8079643289563627</v>
      </c>
      <c r="M36" s="5">
        <f t="shared" si="19"/>
        <v>4.3351320311444128E-3</v>
      </c>
      <c r="N36" s="5">
        <f t="shared" si="12"/>
        <v>4.7559658289009089E-3</v>
      </c>
      <c r="O36" s="6">
        <f t="shared" si="12"/>
        <v>9.105176811372034E-5</v>
      </c>
      <c r="Q36" s="11">
        <f t="shared" si="20"/>
        <v>111863152</v>
      </c>
      <c r="R36" s="11">
        <f t="shared" si="20"/>
        <v>14387917</v>
      </c>
      <c r="S36" s="8">
        <f t="shared" si="20"/>
        <v>68365342.040000007</v>
      </c>
      <c r="U36" s="6">
        <f t="shared" si="13"/>
        <v>0.24598528137767156</v>
      </c>
      <c r="V36" s="6">
        <f t="shared" si="13"/>
        <v>0.3057256921811542</v>
      </c>
      <c r="W36" s="6">
        <f t="shared" si="13"/>
        <v>3.7077972685790233E-4</v>
      </c>
      <c r="Y36" s="8">
        <f t="shared" si="21"/>
        <v>3727418747044.8379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2205279</v>
      </c>
      <c r="D37" s="2">
        <v>247585</v>
      </c>
      <c r="E37" s="3">
        <v>21050313.309999987</v>
      </c>
      <c r="G37" s="7">
        <f t="shared" si="14"/>
        <v>9.5454195636923895</v>
      </c>
      <c r="H37" s="7">
        <f t="shared" si="15"/>
        <v>114.54503476430867</v>
      </c>
      <c r="I37" s="7">
        <f t="shared" si="16"/>
        <v>85.022571278550757</v>
      </c>
      <c r="J37" s="2">
        <f t="shared" si="17"/>
        <v>183773.25</v>
      </c>
      <c r="K37" s="18">
        <f t="shared" si="18"/>
        <v>8.9071591574610736</v>
      </c>
      <c r="M37" s="5">
        <f t="shared" si="19"/>
        <v>4.8493732353551968E-3</v>
      </c>
      <c r="N37" s="5">
        <f t="shared" si="12"/>
        <v>5.2608793544382457E-3</v>
      </c>
      <c r="O37" s="6">
        <f t="shared" si="12"/>
        <v>1.141664648556633E-4</v>
      </c>
      <c r="Q37" s="11">
        <f t="shared" si="20"/>
        <v>114068431</v>
      </c>
      <c r="R37" s="11">
        <f t="shared" si="20"/>
        <v>14635502</v>
      </c>
      <c r="S37" s="8">
        <f t="shared" si="20"/>
        <v>89415655.349999994</v>
      </c>
      <c r="U37" s="6">
        <f t="shared" si="13"/>
        <v>0.25083465461302679</v>
      </c>
      <c r="V37" s="6">
        <f t="shared" si="13"/>
        <v>0.31098657153559245</v>
      </c>
      <c r="W37" s="6">
        <f t="shared" si="13"/>
        <v>4.8494619171356564E-4</v>
      </c>
      <c r="Y37" s="8">
        <f t="shared" si="21"/>
        <v>4147970142238.0688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2411246</v>
      </c>
      <c r="D38" s="2">
        <v>267988</v>
      </c>
      <c r="E38" s="3">
        <v>25386003.950000003</v>
      </c>
      <c r="G38" s="7">
        <f t="shared" si="14"/>
        <v>10.528168403389785</v>
      </c>
      <c r="H38" s="7">
        <f t="shared" si="15"/>
        <v>126.33802084067742</v>
      </c>
      <c r="I38" s="7">
        <f t="shared" si="16"/>
        <v>94.728136894189305</v>
      </c>
      <c r="J38" s="2">
        <f t="shared" si="17"/>
        <v>200937.16666666666</v>
      </c>
      <c r="K38" s="18">
        <f t="shared" si="18"/>
        <v>8.9975894443034754</v>
      </c>
      <c r="M38" s="5">
        <f t="shared" si="19"/>
        <v>5.302291372772913E-3</v>
      </c>
      <c r="N38" s="5">
        <f t="shared" si="12"/>
        <v>5.6944182258101116E-3</v>
      </c>
      <c r="O38" s="6">
        <f t="shared" si="12"/>
        <v>1.3768110170629127E-4</v>
      </c>
      <c r="Q38" s="11">
        <f t="shared" si="20"/>
        <v>116479677</v>
      </c>
      <c r="R38" s="11">
        <f t="shared" si="20"/>
        <v>14903490</v>
      </c>
      <c r="S38" s="8">
        <f t="shared" si="20"/>
        <v>114801659.3</v>
      </c>
      <c r="U38" s="6">
        <f t="shared" si="13"/>
        <v>0.25613694598579967</v>
      </c>
      <c r="V38" s="6">
        <f t="shared" si="13"/>
        <v>0.31668098976140252</v>
      </c>
      <c r="W38" s="6">
        <f t="shared" si="13"/>
        <v>6.2262729341985693E-4</v>
      </c>
      <c r="Y38" s="8">
        <f t="shared" si="21"/>
        <v>4512891130012.2275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2498277</v>
      </c>
      <c r="D39" s="2">
        <v>274014</v>
      </c>
      <c r="E39" s="3">
        <v>28751501.269999996</v>
      </c>
      <c r="G39" s="7">
        <f t="shared" si="14"/>
        <v>11.508532188384233</v>
      </c>
      <c r="H39" s="7">
        <f t="shared" si="15"/>
        <v>138.10238626061079</v>
      </c>
      <c r="I39" s="7">
        <f t="shared" si="16"/>
        <v>104.92712514689029</v>
      </c>
      <c r="J39" s="2">
        <f t="shared" si="17"/>
        <v>208189.75</v>
      </c>
      <c r="K39" s="18">
        <f t="shared" si="18"/>
        <v>9.1173334209200991</v>
      </c>
      <c r="M39" s="5">
        <f t="shared" si="19"/>
        <v>5.4936711492303133E-3</v>
      </c>
      <c r="N39" s="5">
        <f t="shared" si="12"/>
        <v>5.8224633779390567E-3</v>
      </c>
      <c r="O39" s="6">
        <f t="shared" si="12"/>
        <v>1.5593389090934226E-4</v>
      </c>
      <c r="Q39" s="11">
        <f t="shared" si="20"/>
        <v>118977954</v>
      </c>
      <c r="R39" s="11">
        <f t="shared" si="20"/>
        <v>15177504</v>
      </c>
      <c r="S39" s="8">
        <f t="shared" si="20"/>
        <v>143553160.56999999</v>
      </c>
      <c r="U39" s="6">
        <f t="shared" si="13"/>
        <v>0.26163061713503</v>
      </c>
      <c r="V39" s="6">
        <f t="shared" si="13"/>
        <v>0.32250345313934159</v>
      </c>
      <c r="W39" s="6">
        <f t="shared" si="13"/>
        <v>7.7856118432919914E-4</v>
      </c>
      <c r="Y39" s="8">
        <f t="shared" si="21"/>
        <v>4652592999995.5684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2608615</v>
      </c>
      <c r="D40" s="2">
        <v>284368</v>
      </c>
      <c r="E40" s="3">
        <v>32683870.879999995</v>
      </c>
      <c r="G40" s="7">
        <f t="shared" si="14"/>
        <v>12.529204531906776</v>
      </c>
      <c r="H40" s="7">
        <f t="shared" si="15"/>
        <v>150.35045438288131</v>
      </c>
      <c r="I40" s="7">
        <f t="shared" si="16"/>
        <v>114.9351223766387</v>
      </c>
      <c r="J40" s="2">
        <f t="shared" si="17"/>
        <v>217384.58333333334</v>
      </c>
      <c r="K40" s="18">
        <f t="shared" si="18"/>
        <v>9.1733774545659141</v>
      </c>
      <c r="M40" s="5">
        <f t="shared" si="19"/>
        <v>5.7363026457632332E-3</v>
      </c>
      <c r="N40" s="5">
        <f t="shared" si="12"/>
        <v>6.0424732526723956E-3</v>
      </c>
      <c r="O40" s="6">
        <f t="shared" si="12"/>
        <v>1.7726111441752023E-4</v>
      </c>
      <c r="Q40" s="11">
        <f t="shared" si="20"/>
        <v>121586569</v>
      </c>
      <c r="R40" s="11">
        <f t="shared" si="20"/>
        <v>15461872</v>
      </c>
      <c r="S40" s="8">
        <f t="shared" si="20"/>
        <v>176237031.44999999</v>
      </c>
      <c r="U40" s="6">
        <f t="shared" si="13"/>
        <v>0.26736691978079324</v>
      </c>
      <c r="V40" s="6">
        <f t="shared" si="13"/>
        <v>0.32854592639201402</v>
      </c>
      <c r="W40" s="6">
        <f t="shared" si="13"/>
        <v>9.5582229874671936E-4</v>
      </c>
      <c r="Y40" s="8">
        <f t="shared" si="21"/>
        <v>4832936819571.7568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2718861</v>
      </c>
      <c r="D41" s="2">
        <v>293494</v>
      </c>
      <c r="E41" s="3">
        <v>36639273.560000002</v>
      </c>
      <c r="G41" s="7">
        <f t="shared" si="14"/>
        <v>13.475964221782577</v>
      </c>
      <c r="H41" s="7">
        <f t="shared" si="15"/>
        <v>161.71157066139094</v>
      </c>
      <c r="I41" s="7">
        <f t="shared" si="16"/>
        <v>124.83823710195098</v>
      </c>
      <c r="J41" s="2">
        <f t="shared" si="17"/>
        <v>226571.75</v>
      </c>
      <c r="K41" s="18">
        <f t="shared" si="18"/>
        <v>9.2637702985410257</v>
      </c>
      <c r="M41" s="5">
        <f t="shared" si="19"/>
        <v>5.9787318357682031E-3</v>
      </c>
      <c r="N41" s="5">
        <f t="shared" si="19"/>
        <v>6.2363896247813822E-3</v>
      </c>
      <c r="O41" s="6">
        <f t="shared" si="19"/>
        <v>1.9871325787999762E-4</v>
      </c>
      <c r="Q41" s="11">
        <f t="shared" si="20"/>
        <v>124305430</v>
      </c>
      <c r="R41" s="11">
        <f t="shared" si="20"/>
        <v>15755366</v>
      </c>
      <c r="S41" s="8">
        <f t="shared" si="20"/>
        <v>212876305.00999999</v>
      </c>
      <c r="U41" s="6">
        <f t="shared" si="13"/>
        <v>0.27334565161656144</v>
      </c>
      <c r="V41" s="6">
        <f t="shared" si="13"/>
        <v>0.33478231601679537</v>
      </c>
      <c r="W41" s="6">
        <f t="shared" si="13"/>
        <v>1.1545355566267169E-3</v>
      </c>
      <c r="Y41" s="8">
        <f t="shared" si="21"/>
        <v>5012942591996.8574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2750292</v>
      </c>
      <c r="D42" s="2">
        <v>295072</v>
      </c>
      <c r="E42" s="3">
        <v>39805026.939999998</v>
      </c>
      <c r="G42" s="7">
        <f t="shared" si="14"/>
        <v>14.473018479492358</v>
      </c>
      <c r="H42" s="7">
        <f t="shared" si="15"/>
        <v>173.67622175390829</v>
      </c>
      <c r="I42" s="7">
        <f t="shared" si="16"/>
        <v>134.89937011983514</v>
      </c>
      <c r="J42" s="2">
        <f t="shared" si="17"/>
        <v>229191</v>
      </c>
      <c r="K42" s="18">
        <f t="shared" si="18"/>
        <v>9.3207488341828437</v>
      </c>
      <c r="M42" s="5">
        <f t="shared" si="19"/>
        <v>6.0478481018553729E-3</v>
      </c>
      <c r="N42" s="5">
        <f t="shared" si="19"/>
        <v>6.2699202006292866E-3</v>
      </c>
      <c r="O42" s="6">
        <f t="shared" si="19"/>
        <v>2.1588273496458675E-4</v>
      </c>
      <c r="Q42" s="11">
        <f t="shared" ref="Q42:S57" si="22">+Q41+C42</f>
        <v>127055722</v>
      </c>
      <c r="R42" s="11">
        <f t="shared" si="22"/>
        <v>16050438</v>
      </c>
      <c r="S42" s="8">
        <f t="shared" si="22"/>
        <v>252681331.94999999</v>
      </c>
      <c r="U42" s="6">
        <f t="shared" si="13"/>
        <v>0.27939349971841682</v>
      </c>
      <c r="V42" s="6">
        <f t="shared" si="13"/>
        <v>0.34105223621742464</v>
      </c>
      <c r="W42" s="6">
        <f t="shared" si="13"/>
        <v>1.3704182915913038E-3</v>
      </c>
      <c r="Y42" s="8">
        <f t="shared" si="21"/>
        <v>5045129688905.0625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2742358</v>
      </c>
      <c r="D43" s="2">
        <v>291725</v>
      </c>
      <c r="E43" s="3">
        <v>42249934.329999983</v>
      </c>
      <c r="G43" s="7">
        <f t="shared" si="14"/>
        <v>15.406425539626841</v>
      </c>
      <c r="H43" s="7">
        <f t="shared" si="15"/>
        <v>184.87710647552211</v>
      </c>
      <c r="I43" s="7">
        <f t="shared" si="16"/>
        <v>144.82795211243459</v>
      </c>
      <c r="J43" s="2">
        <f t="shared" si="17"/>
        <v>228529.83333333334</v>
      </c>
      <c r="K43" s="18">
        <f t="shared" si="18"/>
        <v>9.4004901876767502</v>
      </c>
      <c r="M43" s="5">
        <f t="shared" si="19"/>
        <v>6.0304013628036217E-3</v>
      </c>
      <c r="N43" s="5">
        <f t="shared" si="19"/>
        <v>6.1988005318314807E-3</v>
      </c>
      <c r="O43" s="6">
        <f t="shared" si="19"/>
        <v>2.2914270071926204E-4</v>
      </c>
      <c r="Q43" s="11">
        <f t="shared" si="22"/>
        <v>129798080</v>
      </c>
      <c r="R43" s="11">
        <f t="shared" si="22"/>
        <v>16342163</v>
      </c>
      <c r="S43" s="8">
        <f t="shared" si="22"/>
        <v>294931266.27999997</v>
      </c>
      <c r="U43" s="6">
        <f t="shared" si="13"/>
        <v>0.2854239010812204</v>
      </c>
      <c r="V43" s="6">
        <f t="shared" si="13"/>
        <v>0.34725103674925617</v>
      </c>
      <c r="W43" s="6">
        <f t="shared" si="13"/>
        <v>1.5995609923105658E-3</v>
      </c>
      <c r="Y43" s="8">
        <f t="shared" si="21"/>
        <v>5006584822410.3184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2797382</v>
      </c>
      <c r="D44" s="2">
        <v>296559</v>
      </c>
      <c r="E44" s="3">
        <v>45912955.380000055</v>
      </c>
      <c r="G44" s="7">
        <f t="shared" si="14"/>
        <v>16.412830060392199</v>
      </c>
      <c r="H44" s="7">
        <f t="shared" si="15"/>
        <v>196.95396072470641</v>
      </c>
      <c r="I44" s="7">
        <f t="shared" si="16"/>
        <v>154.81895804882015</v>
      </c>
      <c r="J44" s="2">
        <f t="shared" si="17"/>
        <v>233115.16666666666</v>
      </c>
      <c r="K44" s="18">
        <f t="shared" si="18"/>
        <v>9.4328008929083254</v>
      </c>
      <c r="M44" s="5">
        <f t="shared" si="19"/>
        <v>6.1513982583901589E-3</v>
      </c>
      <c r="N44" s="5">
        <f t="shared" si="19"/>
        <v>6.3015171374390683E-3</v>
      </c>
      <c r="O44" s="6">
        <f t="shared" si="19"/>
        <v>2.4900911115276967E-4</v>
      </c>
      <c r="Q44" s="11">
        <f t="shared" si="22"/>
        <v>132595462</v>
      </c>
      <c r="R44" s="11">
        <f t="shared" si="22"/>
        <v>16638722</v>
      </c>
      <c r="S44" s="8">
        <f t="shared" si="22"/>
        <v>340844221.66000003</v>
      </c>
      <c r="U44" s="6">
        <f t="shared" si="13"/>
        <v>0.29157529933961057</v>
      </c>
      <c r="V44" s="6">
        <f t="shared" si="13"/>
        <v>0.35355255388669521</v>
      </c>
      <c r="W44" s="6">
        <f t="shared" si="13"/>
        <v>1.8485701034633355E-3</v>
      </c>
      <c r="Y44" s="8">
        <f t="shared" si="21"/>
        <v>5080718932987.8965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2651867</v>
      </c>
      <c r="D45" s="2">
        <v>280275</v>
      </c>
      <c r="E45" s="3">
        <v>46215020.429999948</v>
      </c>
      <c r="G45" s="7">
        <f t="shared" si="14"/>
        <v>17.427352288029507</v>
      </c>
      <c r="H45" s="7">
        <f t="shared" si="15"/>
        <v>209.12822745635407</v>
      </c>
      <c r="I45" s="7">
        <f t="shared" si="16"/>
        <v>164.89169719025938</v>
      </c>
      <c r="J45" s="2">
        <f t="shared" si="17"/>
        <v>220988.91666666666</v>
      </c>
      <c r="K45" s="18">
        <f t="shared" si="18"/>
        <v>9.4616608687895809</v>
      </c>
      <c r="M45" s="5">
        <f t="shared" si="19"/>
        <v>5.831413101708074E-3</v>
      </c>
      <c r="N45" s="5">
        <f t="shared" si="19"/>
        <v>5.9555019935181022E-3</v>
      </c>
      <c r="O45" s="6">
        <f t="shared" si="19"/>
        <v>2.5064736225179508E-4</v>
      </c>
      <c r="Q45" s="11">
        <f t="shared" si="22"/>
        <v>135247329</v>
      </c>
      <c r="R45" s="11">
        <f t="shared" si="22"/>
        <v>16918997</v>
      </c>
      <c r="S45" s="8">
        <f t="shared" si="22"/>
        <v>387059242.08999997</v>
      </c>
      <c r="U45" s="6">
        <f t="shared" si="13"/>
        <v>0.29740671244131867</v>
      </c>
      <c r="V45" s="6">
        <f t="shared" si="13"/>
        <v>0.35950805588021334</v>
      </c>
      <c r="W45" s="6">
        <f t="shared" si="13"/>
        <v>2.0992174657151305E-3</v>
      </c>
      <c r="Y45" s="8">
        <f t="shared" si="21"/>
        <v>4791341369519.8486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2547714</v>
      </c>
      <c r="D46" s="2">
        <v>267787</v>
      </c>
      <c r="E46" s="3">
        <v>46850069.140000045</v>
      </c>
      <c r="G46" s="7">
        <f t="shared" si="14"/>
        <v>18.389061386011164</v>
      </c>
      <c r="H46" s="7">
        <f t="shared" si="15"/>
        <v>220.66873663213397</v>
      </c>
      <c r="I46" s="7">
        <f t="shared" si="16"/>
        <v>174.95273907994056</v>
      </c>
      <c r="J46" s="2">
        <f t="shared" si="17"/>
        <v>212309.5</v>
      </c>
      <c r="K46" s="18">
        <f t="shared" si="18"/>
        <v>9.5139569882033115</v>
      </c>
      <c r="M46" s="5">
        <f t="shared" si="19"/>
        <v>5.6023823212118422E-3</v>
      </c>
      <c r="N46" s="5">
        <f t="shared" si="19"/>
        <v>5.6901472209017288E-3</v>
      </c>
      <c r="O46" s="6">
        <f t="shared" si="19"/>
        <v>2.5409155166428323E-4</v>
      </c>
      <c r="Q46" s="11">
        <f t="shared" si="22"/>
        <v>137795043</v>
      </c>
      <c r="R46" s="11">
        <f t="shared" si="22"/>
        <v>17186784</v>
      </c>
      <c r="S46" s="8">
        <f t="shared" si="22"/>
        <v>433909311.23000002</v>
      </c>
      <c r="U46" s="6">
        <f t="shared" si="13"/>
        <v>0.30300909476253052</v>
      </c>
      <c r="V46" s="6">
        <f t="shared" si="13"/>
        <v>0.36519820310111506</v>
      </c>
      <c r="W46" s="6">
        <f t="shared" si="13"/>
        <v>2.3533090173794139E-3</v>
      </c>
      <c r="Y46" s="8">
        <f t="shared" si="21"/>
        <v>4580370563261.8564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2593022</v>
      </c>
      <c r="D47" s="2">
        <v>271182</v>
      </c>
      <c r="E47" s="3">
        <v>50124037.75</v>
      </c>
      <c r="G47" s="7">
        <f t="shared" si="14"/>
        <v>19.330355758647631</v>
      </c>
      <c r="H47" s="7">
        <f t="shared" si="15"/>
        <v>231.96426910377158</v>
      </c>
      <c r="I47" s="7">
        <f t="shared" si="16"/>
        <v>184.83541588306008</v>
      </c>
      <c r="J47" s="2">
        <f t="shared" si="17"/>
        <v>216085.16666666666</v>
      </c>
      <c r="K47" s="18">
        <f t="shared" si="18"/>
        <v>9.5619252015251757</v>
      </c>
      <c r="M47" s="5">
        <f t="shared" si="19"/>
        <v>5.7020138882595828E-3</v>
      </c>
      <c r="N47" s="5">
        <f t="shared" si="19"/>
        <v>5.7622868311701936E-3</v>
      </c>
      <c r="O47" s="6">
        <f t="shared" si="19"/>
        <v>2.7184793451462972E-4</v>
      </c>
      <c r="Q47" s="11">
        <f t="shared" si="22"/>
        <v>140388065</v>
      </c>
      <c r="R47" s="11">
        <f t="shared" si="22"/>
        <v>17457966</v>
      </c>
      <c r="S47" s="8">
        <f t="shared" si="22"/>
        <v>484033348.98000002</v>
      </c>
      <c r="U47" s="6">
        <f t="shared" si="13"/>
        <v>0.3087111086507901</v>
      </c>
      <c r="V47" s="6">
        <f t="shared" si="13"/>
        <v>0.37096048993228525</v>
      </c>
      <c r="W47" s="6">
        <f t="shared" si="13"/>
        <v>2.6251569518940436E-3</v>
      </c>
      <c r="Y47" s="8">
        <f t="shared" si="21"/>
        <v>4639180508665.8682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2510225</v>
      </c>
      <c r="D48" s="2">
        <v>261572</v>
      </c>
      <c r="E48" s="3">
        <v>50988734.889999986</v>
      </c>
      <c r="G48" s="7">
        <f t="shared" si="14"/>
        <v>20.312416173848952</v>
      </c>
      <c r="H48" s="7">
        <f t="shared" si="15"/>
        <v>243.74899408618742</v>
      </c>
      <c r="I48" s="7">
        <f t="shared" si="16"/>
        <v>194.93193036716463</v>
      </c>
      <c r="J48" s="2">
        <f t="shared" si="17"/>
        <v>209185.41666666666</v>
      </c>
      <c r="K48" s="18">
        <f t="shared" si="18"/>
        <v>9.5966884834768251</v>
      </c>
      <c r="M48" s="5">
        <f t="shared" si="19"/>
        <v>5.5199446100559152E-3</v>
      </c>
      <c r="N48" s="5">
        <f t="shared" si="19"/>
        <v>5.5580860492320649E-3</v>
      </c>
      <c r="O48" s="6">
        <f t="shared" si="19"/>
        <v>2.7653762317582912E-4</v>
      </c>
      <c r="Q48" s="11">
        <f t="shared" si="22"/>
        <v>142898290</v>
      </c>
      <c r="R48" s="11">
        <f t="shared" si="22"/>
        <v>17719538</v>
      </c>
      <c r="S48" s="8">
        <f t="shared" si="22"/>
        <v>535022083.87</v>
      </c>
      <c r="U48" s="6">
        <f t="shared" si="13"/>
        <v>0.31423105326084599</v>
      </c>
      <c r="V48" s="6">
        <f t="shared" si="13"/>
        <v>0.37651857598151728</v>
      </c>
      <c r="W48" s="6">
        <f t="shared" si="13"/>
        <v>2.9016945750698726E-3</v>
      </c>
      <c r="Y48" s="8">
        <f t="shared" si="21"/>
        <v>4468232405994.2383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2465154</v>
      </c>
      <c r="D49" s="2">
        <v>255831</v>
      </c>
      <c r="E49" s="3">
        <v>52410958.409999967</v>
      </c>
      <c r="G49" s="7">
        <f t="shared" si="14"/>
        <v>21.260723837131462</v>
      </c>
      <c r="H49" s="7">
        <f t="shared" si="15"/>
        <v>255.12868604557752</v>
      </c>
      <c r="I49" s="7">
        <f t="shared" si="16"/>
        <v>204.86554956201542</v>
      </c>
      <c r="J49" s="2">
        <f t="shared" si="17"/>
        <v>205429.5</v>
      </c>
      <c r="K49" s="18">
        <f t="shared" si="18"/>
        <v>9.6358689916390112</v>
      </c>
      <c r="M49" s="5">
        <f t="shared" si="19"/>
        <v>5.4208342022160488E-3</v>
      </c>
      <c r="N49" s="5">
        <f t="shared" si="19"/>
        <v>5.4360967995851555E-3</v>
      </c>
      <c r="O49" s="6">
        <f t="shared" si="19"/>
        <v>2.8425105855903746E-4</v>
      </c>
      <c r="Q49" s="11">
        <f t="shared" si="22"/>
        <v>145363444</v>
      </c>
      <c r="R49" s="11">
        <f t="shared" si="22"/>
        <v>17975369</v>
      </c>
      <c r="S49" s="8">
        <f t="shared" si="22"/>
        <v>587433042.27999997</v>
      </c>
      <c r="U49" s="6">
        <f t="shared" si="13"/>
        <v>0.31965188746306206</v>
      </c>
      <c r="V49" s="6">
        <f t="shared" si="13"/>
        <v>0.38195467278110246</v>
      </c>
      <c r="W49" s="6">
        <f t="shared" si="13"/>
        <v>3.1859456336289101E-3</v>
      </c>
      <c r="Y49" s="8">
        <f t="shared" si="21"/>
        <v>4366423512657.1323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2432124</v>
      </c>
      <c r="D50" s="2">
        <v>251665</v>
      </c>
      <c r="E50" s="3">
        <v>54098207.899999976</v>
      </c>
      <c r="G50" s="7">
        <f t="shared" si="14"/>
        <v>22.243194795989009</v>
      </c>
      <c r="H50" s="7">
        <f t="shared" si="15"/>
        <v>266.91833755186809</v>
      </c>
      <c r="I50" s="7">
        <f t="shared" si="16"/>
        <v>214.96119007410636</v>
      </c>
      <c r="J50" s="2">
        <f t="shared" si="17"/>
        <v>202677</v>
      </c>
      <c r="K50" s="18">
        <f t="shared" si="18"/>
        <v>9.664132875052152</v>
      </c>
      <c r="M50" s="5">
        <f t="shared" si="19"/>
        <v>5.3482017607137345E-3</v>
      </c>
      <c r="N50" s="5">
        <f t="shared" si="19"/>
        <v>5.3475743794442355E-3</v>
      </c>
      <c r="O50" s="6">
        <f t="shared" si="19"/>
        <v>2.9340186343144352E-4</v>
      </c>
      <c r="Q50" s="11">
        <f t="shared" si="22"/>
        <v>147795568</v>
      </c>
      <c r="R50" s="11">
        <f t="shared" si="22"/>
        <v>18227034</v>
      </c>
      <c r="S50" s="8">
        <f t="shared" si="22"/>
        <v>641531250.17999995</v>
      </c>
      <c r="U50" s="6">
        <f t="shared" si="13"/>
        <v>0.32500008922377577</v>
      </c>
      <c r="V50" s="6">
        <f t="shared" si="13"/>
        <v>0.38730224716054668</v>
      </c>
      <c r="W50" s="6">
        <f t="shared" si="13"/>
        <v>3.4793474970603536E-3</v>
      </c>
      <c r="Y50" s="8">
        <f t="shared" si="21"/>
        <v>4285914374160.6606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2426014</v>
      </c>
      <c r="D51" s="2">
        <v>249743</v>
      </c>
      <c r="E51" s="3">
        <v>56175451.930000067</v>
      </c>
      <c r="G51" s="7">
        <f t="shared" si="14"/>
        <v>23.155452495327754</v>
      </c>
      <c r="H51" s="7">
        <f t="shared" si="15"/>
        <v>277.86542994393307</v>
      </c>
      <c r="I51" s="7">
        <f t="shared" si="16"/>
        <v>224.93303888397298</v>
      </c>
      <c r="J51" s="2">
        <f t="shared" si="17"/>
        <v>202167.83333333334</v>
      </c>
      <c r="K51" s="18">
        <f t="shared" si="18"/>
        <v>9.7140420352121986</v>
      </c>
      <c r="M51" s="5">
        <f t="shared" si="19"/>
        <v>5.334765968477006E-3</v>
      </c>
      <c r="N51" s="5">
        <f t="shared" si="19"/>
        <v>5.3067342230566101E-3</v>
      </c>
      <c r="O51" s="6">
        <f t="shared" si="19"/>
        <v>3.0466780537041608E-4</v>
      </c>
      <c r="Q51" s="11">
        <f t="shared" si="22"/>
        <v>150221582</v>
      </c>
      <c r="R51" s="11">
        <f t="shared" si="22"/>
        <v>18476777</v>
      </c>
      <c r="S51" s="8">
        <f t="shared" si="22"/>
        <v>697706702.11000001</v>
      </c>
      <c r="U51" s="6">
        <f t="shared" si="13"/>
        <v>0.33033485519225281</v>
      </c>
      <c r="V51" s="6">
        <f t="shared" si="13"/>
        <v>0.39260898138360328</v>
      </c>
      <c r="W51" s="6">
        <f t="shared" si="13"/>
        <v>3.7840153024307696E-3</v>
      </c>
      <c r="Y51" s="8">
        <f t="shared" si="21"/>
        <v>4254817000029.0605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2358160</v>
      </c>
      <c r="D52" s="2">
        <v>241891</v>
      </c>
      <c r="E52" s="3">
        <v>56818467.090000033</v>
      </c>
      <c r="G52" s="7">
        <f t="shared" si="14"/>
        <v>24.09440711826171</v>
      </c>
      <c r="H52" s="7">
        <f t="shared" si="15"/>
        <v>289.13288541914051</v>
      </c>
      <c r="I52" s="7">
        <f t="shared" si="16"/>
        <v>234.89285293789365</v>
      </c>
      <c r="J52" s="2">
        <f t="shared" si="17"/>
        <v>196513.33333333334</v>
      </c>
      <c r="K52" s="18">
        <f t="shared" si="18"/>
        <v>9.7488538225895134</v>
      </c>
      <c r="M52" s="5">
        <f t="shared" si="19"/>
        <v>5.1855561081773378E-3</v>
      </c>
      <c r="N52" s="5">
        <f t="shared" si="19"/>
        <v>5.1398887974813566E-3</v>
      </c>
      <c r="O52" s="6">
        <f t="shared" si="19"/>
        <v>3.0815520085877309E-4</v>
      </c>
      <c r="Q52" s="11">
        <f t="shared" si="22"/>
        <v>152579742</v>
      </c>
      <c r="R52" s="11">
        <f t="shared" si="22"/>
        <v>18718668</v>
      </c>
      <c r="S52" s="8">
        <f t="shared" si="22"/>
        <v>754525169.20000005</v>
      </c>
      <c r="U52" s="6">
        <f t="shared" si="13"/>
        <v>0.33552041130043014</v>
      </c>
      <c r="V52" s="6">
        <f t="shared" si="13"/>
        <v>0.39774887018108468</v>
      </c>
      <c r="W52" s="6">
        <f t="shared" si="13"/>
        <v>4.0921705032895429E-3</v>
      </c>
      <c r="Y52" s="8">
        <f t="shared" si="21"/>
        <v>4115521820413.46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2304741</v>
      </c>
      <c r="D53" s="2">
        <v>235463</v>
      </c>
      <c r="E53" s="3">
        <v>57670365.469999909</v>
      </c>
      <c r="G53" s="7">
        <f t="shared" si="14"/>
        <v>25.022492969925867</v>
      </c>
      <c r="H53" s="7">
        <f t="shared" si="15"/>
        <v>300.26991563911042</v>
      </c>
      <c r="I53" s="7">
        <f t="shared" si="16"/>
        <v>244.92325957793756</v>
      </c>
      <c r="J53" s="2">
        <f t="shared" si="17"/>
        <v>192061.75</v>
      </c>
      <c r="K53" s="18">
        <f t="shared" si="18"/>
        <v>9.7881238241252344</v>
      </c>
      <c r="M53" s="5">
        <f t="shared" si="19"/>
        <v>5.0680885819099405E-3</v>
      </c>
      <c r="N53" s="5">
        <f t="shared" si="19"/>
        <v>5.0033016355356449E-3</v>
      </c>
      <c r="O53" s="6">
        <f t="shared" si="19"/>
        <v>3.1277547539001484E-4</v>
      </c>
      <c r="Q53" s="11">
        <f t="shared" si="22"/>
        <v>154884483</v>
      </c>
      <c r="R53" s="11">
        <f t="shared" si="22"/>
        <v>18954131</v>
      </c>
      <c r="S53" s="8">
        <f t="shared" si="22"/>
        <v>812195534.66999996</v>
      </c>
      <c r="U53" s="6">
        <f t="shared" si="13"/>
        <v>0.34058849988234008</v>
      </c>
      <c r="V53" s="6">
        <f t="shared" si="13"/>
        <v>0.40275217181662032</v>
      </c>
      <c r="W53" s="6">
        <f t="shared" si="13"/>
        <v>4.4049459786795579E-3</v>
      </c>
      <c r="Y53" s="8">
        <f t="shared" si="21"/>
        <v>4002739945305.8076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2301919</v>
      </c>
      <c r="D54" s="2">
        <v>234150</v>
      </c>
      <c r="E54" s="3">
        <v>59681499.210000038</v>
      </c>
      <c r="G54" s="7">
        <f t="shared" si="14"/>
        <v>25.92684590986913</v>
      </c>
      <c r="H54" s="7">
        <f t="shared" si="15"/>
        <v>311.12215091842955</v>
      </c>
      <c r="I54" s="7">
        <f t="shared" si="16"/>
        <v>254.88575361947485</v>
      </c>
      <c r="J54" s="2">
        <f t="shared" si="17"/>
        <v>191826.58333333334</v>
      </c>
      <c r="K54" s="18">
        <f t="shared" si="18"/>
        <v>9.8309587871022845</v>
      </c>
      <c r="M54" s="5">
        <f t="shared" si="19"/>
        <v>5.0618830490634517E-3</v>
      </c>
      <c r="N54" s="5">
        <f t="shared" si="19"/>
        <v>4.9754019865570018E-3</v>
      </c>
      <c r="O54" s="6">
        <f t="shared" si="19"/>
        <v>3.2368286788657635E-4</v>
      </c>
      <c r="Q54" s="11">
        <f t="shared" si="22"/>
        <v>157186402</v>
      </c>
      <c r="R54" s="11">
        <f t="shared" si="22"/>
        <v>19188281</v>
      </c>
      <c r="S54" s="8">
        <f t="shared" si="22"/>
        <v>871877033.88</v>
      </c>
      <c r="U54" s="6">
        <f t="shared" si="13"/>
        <v>0.34565038293140349</v>
      </c>
      <c r="V54" s="6">
        <f t="shared" si="13"/>
        <v>0.40772757380317731</v>
      </c>
      <c r="W54" s="6">
        <f t="shared" si="13"/>
        <v>4.7286288465661335E-3</v>
      </c>
      <c r="Y54" s="8">
        <f t="shared" si="21"/>
        <v>3978854335243.8867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2236622</v>
      </c>
      <c r="D55" s="2">
        <v>227135</v>
      </c>
      <c r="E55" s="3">
        <v>60178373.25</v>
      </c>
      <c r="G55" s="7">
        <f t="shared" si="14"/>
        <v>26.90592028961532</v>
      </c>
      <c r="H55" s="7">
        <f t="shared" si="15"/>
        <v>322.87104347538383</v>
      </c>
      <c r="I55" s="7">
        <f t="shared" si="16"/>
        <v>264.94539921192245</v>
      </c>
      <c r="J55" s="2">
        <f t="shared" si="17"/>
        <v>186385.16666666666</v>
      </c>
      <c r="K55" s="18">
        <f t="shared" si="18"/>
        <v>9.8471041451119383</v>
      </c>
      <c r="M55" s="5">
        <f t="shared" si="19"/>
        <v>4.9182959908504143E-3</v>
      </c>
      <c r="N55" s="5">
        <f t="shared" si="19"/>
        <v>4.8263417903763595E-3</v>
      </c>
      <c r="O55" s="6">
        <f t="shared" si="19"/>
        <v>3.2637766638149467E-4</v>
      </c>
      <c r="Q55" s="11">
        <f t="shared" si="22"/>
        <v>159423024</v>
      </c>
      <c r="R55" s="11">
        <f t="shared" si="22"/>
        <v>19415416</v>
      </c>
      <c r="S55" s="8">
        <f t="shared" si="22"/>
        <v>932055407.13</v>
      </c>
      <c r="U55" s="6">
        <f t="shared" si="13"/>
        <v>0.35056867892225391</v>
      </c>
      <c r="V55" s="6">
        <f t="shared" si="13"/>
        <v>0.41255391559355364</v>
      </c>
      <c r="W55" s="6">
        <f t="shared" si="13"/>
        <v>5.0550065129476287E-3</v>
      </c>
      <c r="Y55" s="8">
        <f t="shared" si="21"/>
        <v>3846068232364.4937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2203696</v>
      </c>
      <c r="D56" s="2">
        <v>223470</v>
      </c>
      <c r="E56" s="3">
        <v>61436793.080000043</v>
      </c>
      <c r="G56" s="7">
        <f t="shared" si="14"/>
        <v>27.878978352731068</v>
      </c>
      <c r="H56" s="7">
        <f t="shared" si="15"/>
        <v>334.54774023277281</v>
      </c>
      <c r="I56" s="7">
        <f t="shared" si="16"/>
        <v>274.92188248981984</v>
      </c>
      <c r="J56" s="2">
        <f t="shared" si="17"/>
        <v>183641.33333333334</v>
      </c>
      <c r="K56" s="18">
        <f t="shared" si="18"/>
        <v>9.8612610193762027</v>
      </c>
      <c r="M56" s="5">
        <f t="shared" si="19"/>
        <v>4.8458922436840444E-3</v>
      </c>
      <c r="N56" s="5">
        <f t="shared" si="19"/>
        <v>4.748465009335439E-3</v>
      </c>
      <c r="O56" s="6">
        <f t="shared" si="19"/>
        <v>3.3320271174683465E-4</v>
      </c>
      <c r="Q56" s="11">
        <f t="shared" si="22"/>
        <v>161626720</v>
      </c>
      <c r="R56" s="11">
        <f t="shared" si="22"/>
        <v>19638886</v>
      </c>
      <c r="S56" s="8">
        <f t="shared" si="22"/>
        <v>993492200.21000004</v>
      </c>
      <c r="U56" s="6">
        <f t="shared" si="13"/>
        <v>0.355414571165938</v>
      </c>
      <c r="V56" s="6">
        <f t="shared" si="13"/>
        <v>0.4173023806028891</v>
      </c>
      <c r="W56" s="6">
        <f t="shared" si="13"/>
        <v>5.3882092246944633E-3</v>
      </c>
      <c r="Y56" s="8">
        <f t="shared" si="21"/>
        <v>3769992579629.897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2177905</v>
      </c>
      <c r="D57" s="2">
        <v>219493</v>
      </c>
      <c r="E57" s="3">
        <v>62540727.409999967</v>
      </c>
      <c r="G57" s="7">
        <f t="shared" si="14"/>
        <v>28.716003411535382</v>
      </c>
      <c r="H57" s="7">
        <f t="shared" si="15"/>
        <v>344.59204093842459</v>
      </c>
      <c r="I57" s="7">
        <f t="shared" si="16"/>
        <v>284.93267398049124</v>
      </c>
      <c r="J57" s="2">
        <f t="shared" si="17"/>
        <v>181492.08333333334</v>
      </c>
      <c r="K57" s="18">
        <f t="shared" si="18"/>
        <v>9.922434884028192</v>
      </c>
      <c r="M57" s="5">
        <f t="shared" si="19"/>
        <v>4.7891782473538543E-3</v>
      </c>
      <c r="N57" s="5">
        <f t="shared" si="19"/>
        <v>4.6639586087352377E-3</v>
      </c>
      <c r="O57" s="6">
        <f t="shared" si="19"/>
        <v>3.3918990433788387E-4</v>
      </c>
      <c r="Q57" s="11">
        <f t="shared" si="22"/>
        <v>163804625</v>
      </c>
      <c r="R57" s="11">
        <f t="shared" si="22"/>
        <v>19858379</v>
      </c>
      <c r="S57" s="8">
        <f t="shared" si="22"/>
        <v>1056032927.62</v>
      </c>
      <c r="U57" s="6">
        <f t="shared" si="13"/>
        <v>0.36020374941329181</v>
      </c>
      <c r="V57" s="6">
        <f t="shared" si="13"/>
        <v>0.42196633921162435</v>
      </c>
      <c r="W57" s="6">
        <f t="shared" si="13"/>
        <v>5.7273991290323475E-3</v>
      </c>
      <c r="Y57" s="8">
        <f t="shared" si="21"/>
        <v>3709369377268.9985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2132648</v>
      </c>
      <c r="D58" s="2">
        <v>214548</v>
      </c>
      <c r="E58" s="3">
        <v>63286175.320000052</v>
      </c>
      <c r="G58" s="7">
        <f t="shared" si="14"/>
        <v>29.674927751790289</v>
      </c>
      <c r="H58" s="7">
        <f t="shared" si="15"/>
        <v>356.09913302148345</v>
      </c>
      <c r="I58" s="7">
        <f t="shared" si="16"/>
        <v>294.97443611685986</v>
      </c>
      <c r="J58" s="2">
        <f t="shared" si="17"/>
        <v>177720.66666666666</v>
      </c>
      <c r="K58" s="18">
        <f t="shared" si="18"/>
        <v>9.9401905401122352</v>
      </c>
      <c r="M58" s="5">
        <f t="shared" si="19"/>
        <v>4.6896588284900866E-3</v>
      </c>
      <c r="N58" s="5">
        <f t="shared" si="19"/>
        <v>4.5588833884767522E-3</v>
      </c>
      <c r="O58" s="6">
        <f t="shared" si="19"/>
        <v>3.4323284428682628E-4</v>
      </c>
      <c r="Q58" s="11">
        <f t="shared" ref="Q58:S73" si="23">+Q57+C58</f>
        <v>165937273</v>
      </c>
      <c r="R58" s="11">
        <f t="shared" si="23"/>
        <v>20072927</v>
      </c>
      <c r="S58" s="8">
        <f t="shared" si="23"/>
        <v>1119319102.9400001</v>
      </c>
      <c r="U58" s="6">
        <f t="shared" si="13"/>
        <v>0.3648934082417819</v>
      </c>
      <c r="V58" s="6">
        <f t="shared" si="13"/>
        <v>0.42652522260010112</v>
      </c>
      <c r="W58" s="6">
        <f t="shared" si="13"/>
        <v>6.0706319733191735E-3</v>
      </c>
      <c r="Y58" s="8">
        <f t="shared" si="21"/>
        <v>3613821227714.7642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2148630</v>
      </c>
      <c r="D59" s="2">
        <v>215380</v>
      </c>
      <c r="E59" s="3">
        <v>65665165.069999933</v>
      </c>
      <c r="G59" s="7">
        <f t="shared" si="14"/>
        <v>30.561411257405851</v>
      </c>
      <c r="H59" s="7">
        <f t="shared" si="15"/>
        <v>366.73693508887021</v>
      </c>
      <c r="I59" s="7">
        <f t="shared" si="16"/>
        <v>304.88051383601044</v>
      </c>
      <c r="J59" s="2">
        <f t="shared" si="17"/>
        <v>179052.5</v>
      </c>
      <c r="K59" s="18">
        <f t="shared" si="18"/>
        <v>9.9759959141981618</v>
      </c>
      <c r="M59" s="5">
        <f t="shared" si="19"/>
        <v>4.7248029907695291E-3</v>
      </c>
      <c r="N59" s="5">
        <f t="shared" si="19"/>
        <v>4.57656237396817E-3</v>
      </c>
      <c r="O59" s="6">
        <f t="shared" si="19"/>
        <v>3.5613530543719403E-4</v>
      </c>
      <c r="Q59" s="11">
        <f t="shared" si="23"/>
        <v>168085903</v>
      </c>
      <c r="R59" s="11">
        <f t="shared" si="23"/>
        <v>20288307</v>
      </c>
      <c r="S59" s="8">
        <f t="shared" si="23"/>
        <v>1184984268.01</v>
      </c>
      <c r="U59" s="6">
        <f t="shared" si="13"/>
        <v>0.36961821123255145</v>
      </c>
      <c r="V59" s="6">
        <f t="shared" si="13"/>
        <v>0.43110178497406926</v>
      </c>
      <c r="W59" s="6">
        <f t="shared" si="13"/>
        <v>6.4267672787563677E-3</v>
      </c>
      <c r="Y59" s="8">
        <f t="shared" si="21"/>
        <v>3623745196963.9722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2118101</v>
      </c>
      <c r="D60" s="2">
        <v>211689</v>
      </c>
      <c r="E60" s="3">
        <v>66673261.049999952</v>
      </c>
      <c r="G60" s="7">
        <f t="shared" si="14"/>
        <v>31.477847869388643</v>
      </c>
      <c r="H60" s="7">
        <f t="shared" si="15"/>
        <v>377.73417443266374</v>
      </c>
      <c r="I60" s="7">
        <f t="shared" si="16"/>
        <v>314.95855264090221</v>
      </c>
      <c r="J60" s="2">
        <f t="shared" si="17"/>
        <v>176508.41666666666</v>
      </c>
      <c r="K60" s="18">
        <f t="shared" si="18"/>
        <v>10.005720656245719</v>
      </c>
      <c r="M60" s="5">
        <f t="shared" si="19"/>
        <v>4.6576702082498757E-3</v>
      </c>
      <c r="N60" s="5">
        <f t="shared" si="19"/>
        <v>4.4981331246306431E-3</v>
      </c>
      <c r="O60" s="6">
        <f t="shared" si="19"/>
        <v>3.6160271832444706E-4</v>
      </c>
      <c r="Q60" s="11">
        <f t="shared" si="23"/>
        <v>170204004</v>
      </c>
      <c r="R60" s="11">
        <f t="shared" si="23"/>
        <v>20499996</v>
      </c>
      <c r="S60" s="8">
        <f t="shared" si="23"/>
        <v>1251657529.0599999</v>
      </c>
      <c r="U60" s="6">
        <f t="shared" si="13"/>
        <v>0.37427588144080132</v>
      </c>
      <c r="V60" s="6">
        <f t="shared" si="13"/>
        <v>0.43559991809869991</v>
      </c>
      <c r="W60" s="6">
        <f t="shared" si="13"/>
        <v>6.7883699970808144E-3</v>
      </c>
      <c r="Y60" s="8">
        <f t="shared" si="21"/>
        <v>3554813273435.7158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2054911</v>
      </c>
      <c r="D61" s="2">
        <v>204980</v>
      </c>
      <c r="E61" s="3">
        <v>66606200.049999952</v>
      </c>
      <c r="G61" s="7">
        <f t="shared" si="14"/>
        <v>32.4131799625385</v>
      </c>
      <c r="H61" s="7">
        <f t="shared" si="15"/>
        <v>388.95815955046203</v>
      </c>
      <c r="I61" s="7">
        <f t="shared" si="16"/>
        <v>324.93999438969632</v>
      </c>
      <c r="J61" s="2">
        <f t="shared" si="17"/>
        <v>171242.58333333334</v>
      </c>
      <c r="K61" s="18">
        <f t="shared" si="18"/>
        <v>10.024934139916089</v>
      </c>
      <c r="M61" s="5">
        <f t="shared" si="19"/>
        <v>4.5187164093237102E-3</v>
      </c>
      <c r="N61" s="5">
        <f t="shared" si="19"/>
        <v>4.3555750553254504E-3</v>
      </c>
      <c r="O61" s="6">
        <f t="shared" si="19"/>
        <v>3.612390127022581E-4</v>
      </c>
      <c r="Q61" s="11">
        <f t="shared" si="23"/>
        <v>172258915</v>
      </c>
      <c r="R61" s="11">
        <f t="shared" si="23"/>
        <v>20704976</v>
      </c>
      <c r="S61" s="8">
        <f t="shared" si="23"/>
        <v>1318263729.1099999</v>
      </c>
      <c r="U61" s="6">
        <f t="shared" si="13"/>
        <v>0.37879459785012504</v>
      </c>
      <c r="V61" s="6">
        <f t="shared" si="13"/>
        <v>0.43995549315402538</v>
      </c>
      <c r="W61" s="6">
        <f t="shared" si="13"/>
        <v>7.1496090097830723E-3</v>
      </c>
      <c r="Y61" s="8">
        <f t="shared" si="21"/>
        <v>3431531928631.8154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2051604</v>
      </c>
      <c r="D62" s="2">
        <v>203934</v>
      </c>
      <c r="E62" s="3">
        <v>68310864.870000124</v>
      </c>
      <c r="G62" s="7">
        <f t="shared" si="14"/>
        <v>33.296320766580749</v>
      </c>
      <c r="H62" s="7">
        <f t="shared" si="15"/>
        <v>399.55584919896899</v>
      </c>
      <c r="I62" s="7">
        <f t="shared" si="16"/>
        <v>334.96555194327635</v>
      </c>
      <c r="J62" s="2">
        <f t="shared" si="17"/>
        <v>170967</v>
      </c>
      <c r="K62" s="18">
        <f t="shared" si="18"/>
        <v>10.060137103180441</v>
      </c>
      <c r="M62" s="5">
        <f t="shared" si="19"/>
        <v>4.5114443692374816E-3</v>
      </c>
      <c r="N62" s="5">
        <f t="shared" si="19"/>
        <v>4.3333488307773461E-3</v>
      </c>
      <c r="O62" s="6">
        <f t="shared" si="19"/>
        <v>3.7048426969189081E-4</v>
      </c>
      <c r="Q62" s="11">
        <f t="shared" si="23"/>
        <v>174310519</v>
      </c>
      <c r="R62" s="11">
        <f t="shared" si="23"/>
        <v>20908910</v>
      </c>
      <c r="S62" s="8">
        <f t="shared" si="23"/>
        <v>1386574593.98</v>
      </c>
      <c r="U62" s="6">
        <f t="shared" si="13"/>
        <v>0.38330604221936249</v>
      </c>
      <c r="V62" s="6">
        <f t="shared" si="13"/>
        <v>0.44428884198480273</v>
      </c>
      <c r="W62" s="6">
        <f t="shared" si="13"/>
        <v>7.5200932794749634E-3</v>
      </c>
      <c r="Y62" s="8">
        <f t="shared" si="21"/>
        <v>3409807190025.8071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2002612</v>
      </c>
      <c r="D63" s="2">
        <v>198774</v>
      </c>
      <c r="E63" s="3">
        <v>68567020.559999943</v>
      </c>
      <c r="G63" s="7">
        <f t="shared" si="14"/>
        <v>34.238794414494642</v>
      </c>
      <c r="H63" s="7">
        <f t="shared" si="15"/>
        <v>410.86553297393573</v>
      </c>
      <c r="I63" s="7">
        <f t="shared" si="16"/>
        <v>344.9496441184458</v>
      </c>
      <c r="J63" s="2">
        <f t="shared" si="17"/>
        <v>166884.33333333334</v>
      </c>
      <c r="K63" s="18">
        <f t="shared" si="18"/>
        <v>10.074818638252488</v>
      </c>
      <c r="M63" s="5">
        <f t="shared" si="19"/>
        <v>4.4037117451357138E-3</v>
      </c>
      <c r="N63" s="5">
        <f t="shared" si="19"/>
        <v>4.2237051226815345E-3</v>
      </c>
      <c r="O63" s="6">
        <f t="shared" si="19"/>
        <v>3.7187353117932193E-4</v>
      </c>
      <c r="Q63" s="11">
        <f t="shared" si="23"/>
        <v>176313131</v>
      </c>
      <c r="R63" s="11">
        <f t="shared" si="23"/>
        <v>21107684</v>
      </c>
      <c r="S63" s="8">
        <f t="shared" si="23"/>
        <v>1455141614.54</v>
      </c>
      <c r="U63" s="6">
        <f t="shared" si="13"/>
        <v>0.38770975396449825</v>
      </c>
      <c r="V63" s="6">
        <f t="shared" si="13"/>
        <v>0.44851254710748423</v>
      </c>
      <c r="W63" s="6">
        <f t="shared" si="13"/>
        <v>7.8919668106542853E-3</v>
      </c>
      <c r="Y63" s="8">
        <f t="shared" si="21"/>
        <v>3311544893621.0073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2001000</v>
      </c>
      <c r="D64" s="2">
        <v>198037</v>
      </c>
      <c r="E64" s="3">
        <v>70288539.309999943</v>
      </c>
      <c r="G64" s="7">
        <f t="shared" si="14"/>
        <v>35.126706301849048</v>
      </c>
      <c r="H64" s="7">
        <f t="shared" si="15"/>
        <v>421.52047562218854</v>
      </c>
      <c r="I64" s="7">
        <f t="shared" si="16"/>
        <v>354.92629816650395</v>
      </c>
      <c r="J64" s="2">
        <f t="shared" si="17"/>
        <v>166750</v>
      </c>
      <c r="K64" s="18">
        <f t="shared" si="18"/>
        <v>10.104172452622489</v>
      </c>
      <c r="M64" s="5">
        <f t="shared" si="19"/>
        <v>4.4001669829285767E-3</v>
      </c>
      <c r="N64" s="5">
        <f t="shared" si="19"/>
        <v>4.2080447713507959E-3</v>
      </c>
      <c r="O64" s="6">
        <f t="shared" si="19"/>
        <v>3.812101955308627E-4</v>
      </c>
      <c r="Q64" s="11">
        <f t="shared" si="23"/>
        <v>178314131</v>
      </c>
      <c r="R64" s="11">
        <f t="shared" si="23"/>
        <v>21305721</v>
      </c>
      <c r="S64" s="8">
        <f t="shared" si="23"/>
        <v>1525430153.8499999</v>
      </c>
      <c r="U64" s="6">
        <f t="shared" si="13"/>
        <v>0.3921099209474268</v>
      </c>
      <c r="V64" s="6">
        <f t="shared" si="13"/>
        <v>0.45272059187883501</v>
      </c>
      <c r="W64" s="6">
        <f t="shared" si="13"/>
        <v>8.2731770061851475E-3</v>
      </c>
      <c r="Y64" s="8">
        <f t="shared" si="21"/>
        <v>3293069163508.4688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1968961</v>
      </c>
      <c r="D65" s="2">
        <v>194717</v>
      </c>
      <c r="E65" s="3">
        <v>71056887.170000076</v>
      </c>
      <c r="G65" s="7">
        <f t="shared" si="14"/>
        <v>36.088519361226595</v>
      </c>
      <c r="H65" s="7">
        <f t="shared" si="15"/>
        <v>433.06223233471917</v>
      </c>
      <c r="I65" s="7">
        <f t="shared" si="16"/>
        <v>364.92390068663792</v>
      </c>
      <c r="J65" s="2">
        <f t="shared" si="17"/>
        <v>164080.08333333334</v>
      </c>
      <c r="K65" s="18">
        <f t="shared" si="18"/>
        <v>10.111911132566751</v>
      </c>
      <c r="M65" s="5">
        <f t="shared" si="19"/>
        <v>4.3297137345697321E-3</v>
      </c>
      <c r="N65" s="5">
        <f t="shared" si="19"/>
        <v>4.1374988196302359E-3</v>
      </c>
      <c r="O65" s="6">
        <f t="shared" si="19"/>
        <v>3.8537733345721167E-4</v>
      </c>
      <c r="Q65" s="11">
        <f t="shared" si="23"/>
        <v>180283092</v>
      </c>
      <c r="R65" s="11">
        <f t="shared" si="23"/>
        <v>21500438</v>
      </c>
      <c r="S65" s="8">
        <f t="shared" si="23"/>
        <v>1596487041.02</v>
      </c>
      <c r="U65" s="6">
        <f t="shared" si="13"/>
        <v>0.39643963468199656</v>
      </c>
      <c r="V65" s="6">
        <f t="shared" si="13"/>
        <v>0.45685809069846528</v>
      </c>
      <c r="W65" s="6">
        <f t="shared" si="13"/>
        <v>8.65855433964236E-3</v>
      </c>
      <c r="Y65" s="8">
        <f t="shared" si="21"/>
        <v>3223532467542.6304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1931531</v>
      </c>
      <c r="D66" s="2">
        <v>190251</v>
      </c>
      <c r="E66" s="3">
        <v>71333841.299999952</v>
      </c>
      <c r="G66" s="7">
        <f t="shared" si="14"/>
        <v>36.931243298709653</v>
      </c>
      <c r="H66" s="7">
        <f t="shared" si="15"/>
        <v>443.17491958451581</v>
      </c>
      <c r="I66" s="7">
        <f t="shared" si="16"/>
        <v>374.94594667045089</v>
      </c>
      <c r="J66" s="2">
        <f t="shared" si="17"/>
        <v>160960.91666666666</v>
      </c>
      <c r="K66" s="18">
        <f t="shared" si="18"/>
        <v>10.152540591113844</v>
      </c>
      <c r="M66" s="5">
        <f t="shared" si="19"/>
        <v>4.2474057634697736E-3</v>
      </c>
      <c r="N66" s="5">
        <f t="shared" si="19"/>
        <v>4.0426017652976983E-3</v>
      </c>
      <c r="O66" s="6">
        <f t="shared" si="19"/>
        <v>3.8687939537351769E-4</v>
      </c>
      <c r="Q66" s="11">
        <f t="shared" si="23"/>
        <v>182214623</v>
      </c>
      <c r="R66" s="11">
        <f t="shared" si="23"/>
        <v>21690689</v>
      </c>
      <c r="S66" s="8">
        <f t="shared" si="23"/>
        <v>1667820882.3199999</v>
      </c>
      <c r="U66" s="6">
        <f t="shared" si="13"/>
        <v>0.40068704044546632</v>
      </c>
      <c r="V66" s="6">
        <f t="shared" si="13"/>
        <v>0.46090069246376297</v>
      </c>
      <c r="W66" s="6">
        <f t="shared" si="13"/>
        <v>9.0454337350158766E-3</v>
      </c>
      <c r="Y66" s="8">
        <f t="shared" si="21"/>
        <v>3147839865296.6714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1905700</v>
      </c>
      <c r="D67" s="2">
        <v>187458</v>
      </c>
      <c r="E67" s="3">
        <v>72162794.730000019</v>
      </c>
      <c r="G67" s="7">
        <f t="shared" si="14"/>
        <v>37.866817825470967</v>
      </c>
      <c r="H67" s="7">
        <f t="shared" si="15"/>
        <v>454.40181390565158</v>
      </c>
      <c r="I67" s="7">
        <f t="shared" si="16"/>
        <v>384.95446836091293</v>
      </c>
      <c r="J67" s="2">
        <f t="shared" si="17"/>
        <v>158808.33333333334</v>
      </c>
      <c r="K67" s="18">
        <f t="shared" si="18"/>
        <v>10.166010519689744</v>
      </c>
      <c r="M67" s="5">
        <f t="shared" si="19"/>
        <v>4.1906038077796047E-3</v>
      </c>
      <c r="N67" s="5">
        <f t="shared" si="19"/>
        <v>3.9832539209737452E-3</v>
      </c>
      <c r="O67" s="6">
        <f t="shared" si="19"/>
        <v>3.9137522786966049E-4</v>
      </c>
      <c r="Q67" s="11">
        <f t="shared" si="23"/>
        <v>184120323</v>
      </c>
      <c r="R67" s="11">
        <f t="shared" si="23"/>
        <v>21878147</v>
      </c>
      <c r="S67" s="8">
        <f t="shared" si="23"/>
        <v>1739983677.05</v>
      </c>
      <c r="U67" s="6">
        <f t="shared" si="13"/>
        <v>0.40487764425324591</v>
      </c>
      <c r="V67" s="6">
        <f t="shared" si="13"/>
        <v>0.46488394638473673</v>
      </c>
      <c r="W67" s="6">
        <f t="shared" si="13"/>
        <v>9.4368089628855383E-3</v>
      </c>
      <c r="Y67" s="8">
        <f t="shared" si="21"/>
        <v>3089993606539.1787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1875026</v>
      </c>
      <c r="D68" s="2">
        <v>184345</v>
      </c>
      <c r="E68" s="3">
        <v>72809062.340000153</v>
      </c>
      <c r="G68" s="7">
        <f t="shared" si="14"/>
        <v>38.830961458667858</v>
      </c>
      <c r="H68" s="7">
        <f t="shared" si="15"/>
        <v>465.97153750401429</v>
      </c>
      <c r="I68" s="7">
        <f t="shared" si="16"/>
        <v>394.96087412189183</v>
      </c>
      <c r="J68" s="2">
        <f t="shared" si="17"/>
        <v>156252.16666666666</v>
      </c>
      <c r="K68" s="18">
        <f t="shared" si="18"/>
        <v>10.171287531530554</v>
      </c>
      <c r="M68" s="5">
        <f t="shared" si="19"/>
        <v>4.123152172580029E-3</v>
      </c>
      <c r="N68" s="5">
        <f t="shared" si="19"/>
        <v>3.9171064668454001E-3</v>
      </c>
      <c r="O68" s="6">
        <f t="shared" si="19"/>
        <v>3.9488026303459472E-4</v>
      </c>
      <c r="Q68" s="11">
        <f t="shared" si="23"/>
        <v>185995349</v>
      </c>
      <c r="R68" s="11">
        <f t="shared" si="23"/>
        <v>22062492</v>
      </c>
      <c r="S68" s="8">
        <f t="shared" si="23"/>
        <v>1812792739.3900001</v>
      </c>
      <c r="U68" s="6">
        <f t="shared" si="13"/>
        <v>0.40900079642582593</v>
      </c>
      <c r="V68" s="6">
        <f t="shared" si="13"/>
        <v>0.46880105285158213</v>
      </c>
      <c r="W68" s="6">
        <f t="shared" si="13"/>
        <v>9.8316892259201327E-3</v>
      </c>
      <c r="Y68" s="8">
        <f t="shared" si="21"/>
        <v>3024329674916.8301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1872159</v>
      </c>
      <c r="D69" s="2">
        <v>183662</v>
      </c>
      <c r="E69" s="3">
        <v>74367113.799999952</v>
      </c>
      <c r="G69" s="7">
        <f t="shared" si="14"/>
        <v>39.722648450265147</v>
      </c>
      <c r="H69" s="7">
        <f t="shared" si="15"/>
        <v>476.67178140318174</v>
      </c>
      <c r="I69" s="7">
        <f t="shared" si="16"/>
        <v>404.91290413912486</v>
      </c>
      <c r="J69" s="2">
        <f t="shared" si="17"/>
        <v>156013.25</v>
      </c>
      <c r="K69" s="18">
        <f t="shared" si="18"/>
        <v>10.193502194248129</v>
      </c>
      <c r="M69" s="5">
        <f t="shared" si="19"/>
        <v>4.1168476854535644E-3</v>
      </c>
      <c r="N69" s="5">
        <f t="shared" si="19"/>
        <v>3.9025935496691524E-3</v>
      </c>
      <c r="O69" s="6">
        <f t="shared" si="19"/>
        <v>4.0333036183511382E-4</v>
      </c>
      <c r="Q69" s="11">
        <f t="shared" si="23"/>
        <v>187867508</v>
      </c>
      <c r="R69" s="11">
        <f t="shared" si="23"/>
        <v>22246154</v>
      </c>
      <c r="S69" s="8">
        <f t="shared" si="23"/>
        <v>1887159853.1900001</v>
      </c>
      <c r="U69" s="6">
        <f t="shared" si="13"/>
        <v>0.41311764411127949</v>
      </c>
      <c r="V69" s="6">
        <f t="shared" si="13"/>
        <v>0.47270364640125129</v>
      </c>
      <c r="W69" s="6">
        <f t="shared" si="13"/>
        <v>1.0235019587755247E-2</v>
      </c>
      <c r="Y69" s="8">
        <f t="shared" si="21"/>
        <v>3005034387252.2891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1823650</v>
      </c>
      <c r="D70" s="2">
        <v>178342</v>
      </c>
      <c r="E70" s="3">
        <v>74004471.329999924</v>
      </c>
      <c r="G70" s="7">
        <f t="shared" si="14"/>
        <v>40.580413637485222</v>
      </c>
      <c r="H70" s="7">
        <f t="shared" si="15"/>
        <v>486.96496364982266</v>
      </c>
      <c r="I70" s="7">
        <f t="shared" si="16"/>
        <v>414.95817771472747</v>
      </c>
      <c r="J70" s="2">
        <f t="shared" si="17"/>
        <v>151970.83333333334</v>
      </c>
      <c r="K70" s="18">
        <f t="shared" si="18"/>
        <v>10.225577822386201</v>
      </c>
      <c r="M70" s="5">
        <f t="shared" si="19"/>
        <v>4.0101771706235381E-3</v>
      </c>
      <c r="N70" s="5">
        <f t="shared" si="19"/>
        <v>3.7895500366711458E-3</v>
      </c>
      <c r="O70" s="6">
        <f t="shared" si="19"/>
        <v>4.0136356883793971E-4</v>
      </c>
      <c r="Q70" s="11">
        <f t="shared" si="23"/>
        <v>189691158</v>
      </c>
      <c r="R70" s="11">
        <f t="shared" si="23"/>
        <v>22424496</v>
      </c>
      <c r="S70" s="8">
        <f t="shared" si="23"/>
        <v>1961164324.52</v>
      </c>
      <c r="U70" s="6">
        <f t="shared" si="13"/>
        <v>0.41712782128190307</v>
      </c>
      <c r="V70" s="6">
        <f t="shared" si="13"/>
        <v>0.47649319643792243</v>
      </c>
      <c r="W70" s="6">
        <f t="shared" si="13"/>
        <v>1.0636383156593186E-2</v>
      </c>
      <c r="Y70" s="8">
        <f t="shared" si="21"/>
        <v>2913457442115.5435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Bottom 50%</v>
      </c>
      <c r="C71" s="2">
        <v>2713579</v>
      </c>
      <c r="D71" s="2">
        <v>265077</v>
      </c>
      <c r="E71" s="3">
        <v>113305788.45000005</v>
      </c>
      <c r="G71" s="7">
        <f t="shared" si="14"/>
        <v>41.755109561947542</v>
      </c>
      <c r="H71" s="7">
        <f t="shared" si="15"/>
        <v>501.06131474337053</v>
      </c>
      <c r="I71" s="7">
        <f t="shared" si="16"/>
        <v>427.44481207347314</v>
      </c>
      <c r="J71" s="2">
        <f t="shared" si="17"/>
        <v>226131.58333333334</v>
      </c>
      <c r="K71" s="18">
        <f t="shared" si="18"/>
        <v>10.236946245807822</v>
      </c>
      <c r="M71" s="5">
        <f t="shared" si="19"/>
        <v>5.9671168022830305E-3</v>
      </c>
      <c r="N71" s="5">
        <f t="shared" si="19"/>
        <v>5.632563025370789E-3</v>
      </c>
      <c r="O71" s="6">
        <f t="shared" si="19"/>
        <v>6.1451443142535153E-4</v>
      </c>
      <c r="Q71" s="11">
        <f t="shared" si="23"/>
        <v>192404737</v>
      </c>
      <c r="R71" s="11">
        <f t="shared" si="23"/>
        <v>22689573</v>
      </c>
      <c r="S71" s="8">
        <f t="shared" si="23"/>
        <v>2074470112.97</v>
      </c>
      <c r="U71" s="6">
        <f t="shared" si="13"/>
        <v>0.42309493808418608</v>
      </c>
      <c r="V71" s="6">
        <f t="shared" si="13"/>
        <v>0.48212575946329322</v>
      </c>
      <c r="W71" s="6">
        <f t="shared" si="13"/>
        <v>1.1250897588018538E-2</v>
      </c>
      <c r="Y71" s="8">
        <f t="shared" si="21"/>
        <v>4307336112643.7817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Bottom 50%</v>
      </c>
      <c r="C72" s="2">
        <v>2632384</v>
      </c>
      <c r="D72" s="2">
        <v>256553</v>
      </c>
      <c r="E72" s="3">
        <v>113510416.99000001</v>
      </c>
      <c r="G72" s="7">
        <f t="shared" si="14"/>
        <v>43.120766951174303</v>
      </c>
      <c r="H72" s="7">
        <f t="shared" si="15"/>
        <v>517.4492034140917</v>
      </c>
      <c r="I72" s="7">
        <f t="shared" si="16"/>
        <v>442.44431750944256</v>
      </c>
      <c r="J72" s="2">
        <f t="shared" si="17"/>
        <v>219365.33333333334</v>
      </c>
      <c r="K72" s="18">
        <f t="shared" si="18"/>
        <v>10.260585532034316</v>
      </c>
      <c r="M72" s="5">
        <f t="shared" si="19"/>
        <v>5.7885702964465061E-3</v>
      </c>
      <c r="N72" s="5">
        <f t="shared" si="19"/>
        <v>5.451438419206314E-3</v>
      </c>
      <c r="O72" s="6">
        <f t="shared" si="19"/>
        <v>6.156242351929407E-4</v>
      </c>
      <c r="Q72" s="11">
        <f t="shared" si="23"/>
        <v>195037121</v>
      </c>
      <c r="R72" s="11">
        <f t="shared" si="23"/>
        <v>22946126</v>
      </c>
      <c r="S72" s="8">
        <f t="shared" si="23"/>
        <v>2187980529.96</v>
      </c>
      <c r="U72" s="6">
        <f t="shared" si="13"/>
        <v>0.42888350838063261</v>
      </c>
      <c r="V72" s="6">
        <f t="shared" si="13"/>
        <v>0.48757719788249954</v>
      </c>
      <c r="W72" s="6">
        <f t="shared" si="13"/>
        <v>1.1866521823211478E-2</v>
      </c>
      <c r="Y72" s="8">
        <f t="shared" si="21"/>
        <v>4147132633733.0903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Bottom 50%</v>
      </c>
      <c r="C73" s="2">
        <v>2611798</v>
      </c>
      <c r="D73" s="2">
        <v>253837</v>
      </c>
      <c r="E73" s="3">
        <v>116114550.84000015</v>
      </c>
      <c r="G73" s="7">
        <f t="shared" si="14"/>
        <v>44.457707234633055</v>
      </c>
      <c r="H73" s="7">
        <f t="shared" si="15"/>
        <v>533.49248681559664</v>
      </c>
      <c r="I73" s="7">
        <f t="shared" si="16"/>
        <v>457.43745332634785</v>
      </c>
      <c r="J73" s="2">
        <f t="shared" si="17"/>
        <v>217649.83333333334</v>
      </c>
      <c r="K73" s="18">
        <f t="shared" si="18"/>
        <v>10.289272249514452</v>
      </c>
      <c r="M73" s="5">
        <f t="shared" si="19"/>
        <v>5.7433020118335286E-3</v>
      </c>
      <c r="N73" s="5">
        <f t="shared" si="19"/>
        <v>5.3937267309915422E-3</v>
      </c>
      <c r="O73" s="6">
        <f t="shared" si="19"/>
        <v>6.2974776633887609E-4</v>
      </c>
      <c r="Q73" s="11">
        <f t="shared" si="23"/>
        <v>197648919</v>
      </c>
      <c r="R73" s="11">
        <f t="shared" si="23"/>
        <v>23199963</v>
      </c>
      <c r="S73" s="8">
        <f t="shared" si="23"/>
        <v>2304095080.8000002</v>
      </c>
      <c r="U73" s="6">
        <f t="shared" si="13"/>
        <v>0.43462681039246609</v>
      </c>
      <c r="V73" s="6">
        <f t="shared" si="13"/>
        <v>0.49297092461349107</v>
      </c>
      <c r="W73" s="6">
        <f t="shared" si="13"/>
        <v>1.2496269589550354E-2</v>
      </c>
      <c r="Y73" s="8">
        <f t="shared" si="21"/>
        <v>4084392005012.834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Bottom 50%</v>
      </c>
      <c r="C74" s="2">
        <v>2530983</v>
      </c>
      <c r="D74" s="2">
        <v>245647</v>
      </c>
      <c r="E74" s="3">
        <v>116053920.06999969</v>
      </c>
      <c r="G74" s="7">
        <f t="shared" si="14"/>
        <v>45.853298923777714</v>
      </c>
      <c r="H74" s="7">
        <f t="shared" si="15"/>
        <v>550.23958708533257</v>
      </c>
      <c r="I74" s="7">
        <f t="shared" si="16"/>
        <v>472.44183755551541</v>
      </c>
      <c r="J74" s="2">
        <f t="shared" si="17"/>
        <v>210915.25</v>
      </c>
      <c r="K74" s="18">
        <f t="shared" si="18"/>
        <v>10.303333645434302</v>
      </c>
      <c r="M74" s="5">
        <f t="shared" si="19"/>
        <v>5.5655911199168013E-3</v>
      </c>
      <c r="N74" s="5">
        <f t="shared" si="19"/>
        <v>5.2196992175604006E-3</v>
      </c>
      <c r="O74" s="6">
        <f t="shared" si="19"/>
        <v>6.2941893509677104E-4</v>
      </c>
      <c r="Q74" s="11">
        <f t="shared" ref="Q74:S89" si="24">+Q73+C74</f>
        <v>200179902</v>
      </c>
      <c r="R74" s="11">
        <f t="shared" si="24"/>
        <v>23445610</v>
      </c>
      <c r="S74" s="8">
        <f t="shared" si="24"/>
        <v>2420149000.8699999</v>
      </c>
      <c r="U74" s="6">
        <f t="shared" si="13"/>
        <v>0.44019240151238292</v>
      </c>
      <c r="V74" s="6">
        <f t="shared" si="13"/>
        <v>0.49819062383105145</v>
      </c>
      <c r="W74" s="6">
        <f t="shared" si="13"/>
        <v>1.3125688524647126E-2</v>
      </c>
      <c r="Y74" s="8">
        <f t="shared" si="21"/>
        <v>3927467866360.3203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Top 25% to 50%</v>
      </c>
      <c r="C75" s="2">
        <v>3314999</v>
      </c>
      <c r="D75" s="2">
        <v>320610</v>
      </c>
      <c r="E75" s="3">
        <v>157077144.26000023</v>
      </c>
      <c r="G75" s="7">
        <f t="shared" si="14"/>
        <v>47.383768218331355</v>
      </c>
      <c r="H75" s="7">
        <f t="shared" si="15"/>
        <v>568.60521861997631</v>
      </c>
      <c r="I75" s="7">
        <f t="shared" si="16"/>
        <v>489.93214266554452</v>
      </c>
      <c r="J75" s="2">
        <f t="shared" si="17"/>
        <v>276249.91666666669</v>
      </c>
      <c r="K75" s="18">
        <f t="shared" si="18"/>
        <v>10.339661894513583</v>
      </c>
      <c r="M75" s="5">
        <f t="shared" si="19"/>
        <v>7.289629759241004E-3</v>
      </c>
      <c r="N75" s="5">
        <f t="shared" si="19"/>
        <v>6.8125715605809965E-3</v>
      </c>
      <c r="O75" s="6">
        <f t="shared" si="19"/>
        <v>8.5190856809091748E-4</v>
      </c>
      <c r="Q75" s="11">
        <f t="shared" si="24"/>
        <v>203494901</v>
      </c>
      <c r="R75" s="11">
        <f t="shared" si="24"/>
        <v>23766220</v>
      </c>
      <c r="S75" s="8">
        <f t="shared" si="24"/>
        <v>2577226145.1300001</v>
      </c>
      <c r="U75" s="6">
        <f t="shared" si="13"/>
        <v>0.44748203127162389</v>
      </c>
      <c r="V75" s="6">
        <f t="shared" si="13"/>
        <v>0.50500319539163241</v>
      </c>
      <c r="W75" s="6">
        <f t="shared" si="13"/>
        <v>1.3977597092738043E-2</v>
      </c>
      <c r="Y75" s="8">
        <f t="shared" si="21"/>
        <v>5100376006133.2158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Top 25% to 50%</v>
      </c>
      <c r="C76" s="2">
        <v>3222963</v>
      </c>
      <c r="D76" s="2">
        <v>311057</v>
      </c>
      <c r="E76" s="3">
        <v>158613686.42000008</v>
      </c>
      <c r="G76" s="7">
        <f t="shared" si="14"/>
        <v>49.213623122573878</v>
      </c>
      <c r="H76" s="7">
        <f t="shared" si="15"/>
        <v>590.56347747088648</v>
      </c>
      <c r="I76" s="7">
        <f t="shared" si="16"/>
        <v>509.91839572811438</v>
      </c>
      <c r="J76" s="2">
        <f t="shared" si="17"/>
        <v>268580.25</v>
      </c>
      <c r="K76" s="18">
        <f t="shared" si="18"/>
        <v>10.361326059211013</v>
      </c>
      <c r="M76" s="5">
        <f t="shared" si="19"/>
        <v>7.0872440678662841E-3</v>
      </c>
      <c r="N76" s="5">
        <f t="shared" si="19"/>
        <v>6.6095819591392747E-3</v>
      </c>
      <c r="O76" s="6">
        <f t="shared" si="19"/>
        <v>8.6024201111029204E-4</v>
      </c>
      <c r="Q76" s="11">
        <f t="shared" si="24"/>
        <v>206717864</v>
      </c>
      <c r="R76" s="11">
        <f t="shared" si="24"/>
        <v>24077277</v>
      </c>
      <c r="S76" s="8">
        <f t="shared" si="24"/>
        <v>2735839831.5500002</v>
      </c>
      <c r="U76" s="6">
        <f t="shared" si="13"/>
        <v>0.45456927533949021</v>
      </c>
      <c r="V76" s="6">
        <f t="shared" si="13"/>
        <v>0.51161277735077171</v>
      </c>
      <c r="W76" s="6">
        <f t="shared" si="13"/>
        <v>1.4837839103848335E-2</v>
      </c>
      <c r="Y76" s="8">
        <f t="shared" si="21"/>
        <v>4908219382928.5889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Top 25% to 50%</v>
      </c>
      <c r="C77" s="2">
        <v>3132468</v>
      </c>
      <c r="D77" s="2">
        <v>301774</v>
      </c>
      <c r="E77" s="3">
        <v>159924720.23000002</v>
      </c>
      <c r="G77" s="7">
        <f t="shared" si="14"/>
        <v>51.053903896224966</v>
      </c>
      <c r="H77" s="7">
        <f t="shared" si="15"/>
        <v>612.6468467546996</v>
      </c>
      <c r="I77" s="7">
        <f t="shared" si="16"/>
        <v>529.94863782168125</v>
      </c>
      <c r="J77" s="2">
        <f t="shared" si="17"/>
        <v>261039</v>
      </c>
      <c r="K77" s="18">
        <f t="shared" si="18"/>
        <v>10.380178544208579</v>
      </c>
      <c r="M77" s="5">
        <f t="shared" si="19"/>
        <v>6.8882470108347395E-3</v>
      </c>
      <c r="N77" s="5">
        <f t="shared" si="19"/>
        <v>6.4123295284700087E-3</v>
      </c>
      <c r="O77" s="6">
        <f t="shared" si="19"/>
        <v>8.6735240862265779E-4</v>
      </c>
      <c r="Q77" s="11">
        <f t="shared" si="24"/>
        <v>209850332</v>
      </c>
      <c r="R77" s="11">
        <f t="shared" si="24"/>
        <v>24379051</v>
      </c>
      <c r="S77" s="8">
        <f t="shared" si="24"/>
        <v>2895764551.7800002</v>
      </c>
      <c r="U77" s="6">
        <f t="shared" si="13"/>
        <v>0.46145752235032494</v>
      </c>
      <c r="V77" s="6">
        <f t="shared" si="13"/>
        <v>0.51802510687924175</v>
      </c>
      <c r="W77" s="6">
        <f t="shared" si="13"/>
        <v>1.5705191512470993E-2</v>
      </c>
      <c r="Y77" s="8">
        <f t="shared" si="21"/>
        <v>4721246480801.0537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Top 25% to 50%</v>
      </c>
      <c r="C78" s="2">
        <v>3061116</v>
      </c>
      <c r="D78" s="2">
        <v>294447</v>
      </c>
      <c r="E78" s="3">
        <v>161918588.11999989</v>
      </c>
      <c r="G78" s="7">
        <f t="shared" si="14"/>
        <v>52.895280061258667</v>
      </c>
      <c r="H78" s="7">
        <f t="shared" si="15"/>
        <v>634.74336073510403</v>
      </c>
      <c r="I78" s="7">
        <f t="shared" si="16"/>
        <v>549.90741328660124</v>
      </c>
      <c r="J78" s="2">
        <f t="shared" si="17"/>
        <v>255093</v>
      </c>
      <c r="K78" s="18">
        <f t="shared" si="18"/>
        <v>10.396152788107877</v>
      </c>
      <c r="M78" s="5">
        <f t="shared" si="19"/>
        <v>6.7313451045049443E-3</v>
      </c>
      <c r="N78" s="5">
        <f t="shared" si="19"/>
        <v>6.2566397127300846E-3</v>
      </c>
      <c r="O78" s="6">
        <f t="shared" si="19"/>
        <v>8.7816615970741569E-4</v>
      </c>
      <c r="Q78" s="11">
        <f t="shared" si="24"/>
        <v>212911448</v>
      </c>
      <c r="R78" s="11">
        <f t="shared" si="24"/>
        <v>24673498</v>
      </c>
      <c r="S78" s="8">
        <f t="shared" si="24"/>
        <v>3057683139.9000001</v>
      </c>
      <c r="U78" s="6">
        <f t="shared" si="13"/>
        <v>0.4681888674548299</v>
      </c>
      <c r="V78" s="6">
        <f t="shared" si="13"/>
        <v>0.5242817465919718</v>
      </c>
      <c r="W78" s="6">
        <f t="shared" si="13"/>
        <v>1.658335767217841E-2</v>
      </c>
      <c r="Y78" s="8">
        <f t="shared" si="21"/>
        <v>4565886206990.6396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Top 25% to 50%</v>
      </c>
      <c r="C79" s="2">
        <v>2973950</v>
      </c>
      <c r="D79" s="2">
        <v>285335</v>
      </c>
      <c r="E79" s="3">
        <v>162616887.73999977</v>
      </c>
      <c r="G79" s="7">
        <f t="shared" si="14"/>
        <v>54.68043771415114</v>
      </c>
      <c r="H79" s="7">
        <f t="shared" si="15"/>
        <v>656.16525256981367</v>
      </c>
      <c r="I79" s="7">
        <f t="shared" si="16"/>
        <v>569.91567014211284</v>
      </c>
      <c r="J79" s="2">
        <f t="shared" si="17"/>
        <v>247829.16666666666</v>
      </c>
      <c r="K79" s="18">
        <f t="shared" si="18"/>
        <v>10.422661082587135</v>
      </c>
      <c r="M79" s="5">
        <f t="shared" si="19"/>
        <v>6.5396684652076166E-3</v>
      </c>
      <c r="N79" s="5">
        <f t="shared" si="19"/>
        <v>6.0630208235500404E-3</v>
      </c>
      <c r="O79" s="6">
        <f t="shared" si="19"/>
        <v>8.8195339070257467E-4</v>
      </c>
      <c r="Q79" s="11">
        <f t="shared" si="24"/>
        <v>215885398</v>
      </c>
      <c r="R79" s="11">
        <f t="shared" si="24"/>
        <v>24958833</v>
      </c>
      <c r="S79" s="8">
        <f t="shared" si="24"/>
        <v>3220300027.6399999</v>
      </c>
      <c r="U79" s="6">
        <f t="shared" si="13"/>
        <v>0.4747285359200375</v>
      </c>
      <c r="V79" s="6">
        <f t="shared" si="13"/>
        <v>0.53034476741552183</v>
      </c>
      <c r="W79" s="6">
        <f t="shared" si="13"/>
        <v>1.7465311062880982E-2</v>
      </c>
      <c r="Y79" s="8">
        <f t="shared" si="21"/>
        <v>4391063825620.9951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Top 25% to 50%</v>
      </c>
      <c r="C80" s="2">
        <v>2889989</v>
      </c>
      <c r="D80" s="2">
        <v>276886</v>
      </c>
      <c r="E80" s="3">
        <v>163344610.32000017</v>
      </c>
      <c r="G80" s="7">
        <f t="shared" si="14"/>
        <v>56.520841539535333</v>
      </c>
      <c r="H80" s="7">
        <f t="shared" si="15"/>
        <v>678.25009847442402</v>
      </c>
      <c r="I80" s="7">
        <f t="shared" si="16"/>
        <v>589.93452294446149</v>
      </c>
      <c r="J80" s="2">
        <f t="shared" si="17"/>
        <v>240832.41666666666</v>
      </c>
      <c r="K80" s="18">
        <f t="shared" si="18"/>
        <v>10.437468849996026</v>
      </c>
      <c r="M80" s="5">
        <f t="shared" si="19"/>
        <v>6.3550395696285733E-3</v>
      </c>
      <c r="N80" s="5">
        <f t="shared" si="19"/>
        <v>5.8834898759334694E-3</v>
      </c>
      <c r="O80" s="6">
        <f t="shared" si="19"/>
        <v>8.8590019724795854E-4</v>
      </c>
      <c r="Q80" s="11">
        <f t="shared" si="24"/>
        <v>218775387</v>
      </c>
      <c r="R80" s="11">
        <f t="shared" si="24"/>
        <v>25235719</v>
      </c>
      <c r="S80" s="8">
        <f t="shared" si="24"/>
        <v>3383644637.96</v>
      </c>
      <c r="U80" s="6">
        <f t="shared" si="13"/>
        <v>0.48108357548966607</v>
      </c>
      <c r="V80" s="6">
        <f t="shared" si="13"/>
        <v>0.53622825729145529</v>
      </c>
      <c r="W80" s="6">
        <f t="shared" si="13"/>
        <v>1.8351211260128942E-2</v>
      </c>
      <c r="Y80" s="8">
        <f t="shared" si="21"/>
        <v>4222435843553.2109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Top 25% to 50%</v>
      </c>
      <c r="C81" s="2">
        <v>2836651</v>
      </c>
      <c r="D81" s="2">
        <v>271357</v>
      </c>
      <c r="E81" s="3">
        <v>165502618.03999996</v>
      </c>
      <c r="G81" s="7">
        <f t="shared" si="14"/>
        <v>58.344370893705275</v>
      </c>
      <c r="H81" s="7">
        <f t="shared" si="15"/>
        <v>700.1324507244633</v>
      </c>
      <c r="I81" s="7">
        <f t="shared" si="16"/>
        <v>609.90731044343784</v>
      </c>
      <c r="J81" s="2">
        <f t="shared" si="17"/>
        <v>236387.58333333334</v>
      </c>
      <c r="K81" s="18">
        <f t="shared" si="18"/>
        <v>10.453575916596956</v>
      </c>
      <c r="M81" s="5">
        <f t="shared" si="19"/>
        <v>6.2377501610651328E-3</v>
      </c>
      <c r="N81" s="5">
        <f t="shared" si="19"/>
        <v>5.7660053677819701E-3</v>
      </c>
      <c r="O81" s="6">
        <f t="shared" si="19"/>
        <v>8.9760416140732173E-4</v>
      </c>
      <c r="Q81" s="11">
        <f t="shared" si="24"/>
        <v>221612038</v>
      </c>
      <c r="R81" s="11">
        <f t="shared" si="24"/>
        <v>25507076</v>
      </c>
      <c r="S81" s="8">
        <f t="shared" si="24"/>
        <v>3549147256</v>
      </c>
      <c r="U81" s="6">
        <f t="shared" si="13"/>
        <v>0.48732132565073122</v>
      </c>
      <c r="V81" s="6">
        <f t="shared" si="13"/>
        <v>0.54199426265923734</v>
      </c>
      <c r="W81" s="6">
        <f t="shared" si="13"/>
        <v>1.9248815421536263E-2</v>
      </c>
      <c r="Y81" s="8">
        <f t="shared" si="21"/>
        <v>4101300797330.3384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Top 25% to 50%</v>
      </c>
      <c r="C82" s="2">
        <v>2758043</v>
      </c>
      <c r="D82" s="2">
        <v>263106</v>
      </c>
      <c r="E82" s="3">
        <v>165741426.21999979</v>
      </c>
      <c r="G82" s="7">
        <f t="shared" si="14"/>
        <v>60.093851408407986</v>
      </c>
      <c r="H82" s="7">
        <f t="shared" si="15"/>
        <v>721.12621690089577</v>
      </c>
      <c r="I82" s="7">
        <f t="shared" si="16"/>
        <v>629.94164412822124</v>
      </c>
      <c r="J82" s="2">
        <f t="shared" si="17"/>
        <v>229836.91666666666</v>
      </c>
      <c r="K82" s="18">
        <f t="shared" si="18"/>
        <v>10.48263057474934</v>
      </c>
      <c r="M82" s="5">
        <f t="shared" si="19"/>
        <v>6.0648924268352231E-3</v>
      </c>
      <c r="N82" s="5">
        <f t="shared" si="19"/>
        <v>5.590681678731866E-3</v>
      </c>
      <c r="O82" s="6">
        <f t="shared" si="19"/>
        <v>8.9889933859958922E-4</v>
      </c>
      <c r="Q82" s="11">
        <f t="shared" si="24"/>
        <v>224370081</v>
      </c>
      <c r="R82" s="11">
        <f t="shared" si="24"/>
        <v>25770182</v>
      </c>
      <c r="S82" s="8">
        <f t="shared" si="24"/>
        <v>3714888682.2199998</v>
      </c>
      <c r="U82" s="6">
        <f t="shared" si="13"/>
        <v>0.49338621807756644</v>
      </c>
      <c r="V82" s="6">
        <f t="shared" si="13"/>
        <v>0.54758494433796912</v>
      </c>
      <c r="W82" s="6">
        <f t="shared" si="13"/>
        <v>2.0147714760135854E-2</v>
      </c>
      <c r="Y82" s="8">
        <f t="shared" si="21"/>
        <v>3947552152257.6895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Top 25% to 50%</v>
      </c>
      <c r="C83" s="2">
        <v>2666368</v>
      </c>
      <c r="D83" s="2">
        <v>254165</v>
      </c>
      <c r="E83" s="3">
        <v>165191777.71000004</v>
      </c>
      <c r="G83" s="7">
        <f t="shared" si="14"/>
        <v>61.953855473062994</v>
      </c>
      <c r="H83" s="7">
        <f t="shared" si="15"/>
        <v>743.44626567675596</v>
      </c>
      <c r="I83" s="7">
        <f t="shared" si="16"/>
        <v>649.93912501721343</v>
      </c>
      <c r="J83" s="2">
        <f t="shared" si="17"/>
        <v>222197.33333333334</v>
      </c>
      <c r="K83" s="18">
        <f t="shared" si="18"/>
        <v>10.490696988176971</v>
      </c>
      <c r="M83" s="5">
        <f t="shared" si="19"/>
        <v>5.8633005686843098E-3</v>
      </c>
      <c r="N83" s="5">
        <f t="shared" si="19"/>
        <v>5.4006963310410435E-3</v>
      </c>
      <c r="O83" s="6">
        <f t="shared" si="19"/>
        <v>8.9591831753943973E-4</v>
      </c>
      <c r="Q83" s="11">
        <f t="shared" si="24"/>
        <v>227036449</v>
      </c>
      <c r="R83" s="11">
        <f t="shared" si="24"/>
        <v>26024347</v>
      </c>
      <c r="S83" s="8">
        <f t="shared" si="24"/>
        <v>3880080459.9299998</v>
      </c>
      <c r="U83" s="6">
        <f t="shared" si="13"/>
        <v>0.49924951864625072</v>
      </c>
      <c r="V83" s="6">
        <f t="shared" si="13"/>
        <v>0.55298564066901024</v>
      </c>
      <c r="W83" s="6">
        <f t="shared" si="13"/>
        <v>2.1043633077675292E-2</v>
      </c>
      <c r="Y83" s="8">
        <f t="shared" si="21"/>
        <v>3775342364603.1719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Top 25% to 50%</v>
      </c>
      <c r="C84" s="2">
        <v>2614983</v>
      </c>
      <c r="D84" s="2">
        <v>248746</v>
      </c>
      <c r="E84" s="3">
        <v>166638538.92000008</v>
      </c>
      <c r="G84" s="7">
        <f t="shared" si="14"/>
        <v>63.724520931876071</v>
      </c>
      <c r="H84" s="7">
        <f t="shared" si="15"/>
        <v>764.69425118251286</v>
      </c>
      <c r="I84" s="7">
        <f t="shared" si="16"/>
        <v>669.9144465438643</v>
      </c>
      <c r="J84" s="2">
        <f t="shared" si="17"/>
        <v>217915.25</v>
      </c>
      <c r="K84" s="18">
        <f t="shared" si="18"/>
        <v>10.51266352021741</v>
      </c>
      <c r="M84" s="5">
        <f t="shared" si="19"/>
        <v>5.7503057758718232E-3</v>
      </c>
      <c r="N84" s="5">
        <f t="shared" si="19"/>
        <v>5.2855491887598034E-3</v>
      </c>
      <c r="O84" s="6">
        <f t="shared" si="19"/>
        <v>9.0376483318999491E-4</v>
      </c>
      <c r="Q84" s="11">
        <f t="shared" si="24"/>
        <v>229651432</v>
      </c>
      <c r="R84" s="11">
        <f t="shared" si="24"/>
        <v>26273093</v>
      </c>
      <c r="S84" s="8">
        <f t="shared" si="24"/>
        <v>4046718998.8499999</v>
      </c>
      <c r="U84" s="6">
        <f t="shared" si="13"/>
        <v>0.50499982442212255</v>
      </c>
      <c r="V84" s="6">
        <f t="shared" si="13"/>
        <v>0.55827118985777002</v>
      </c>
      <c r="W84" s="6">
        <f t="shared" si="13"/>
        <v>2.1947397910865286E-2</v>
      </c>
      <c r="Y84" s="8">
        <f t="shared" si="21"/>
        <v>3664512180757.5581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Top 25% to 50%</v>
      </c>
      <c r="C85" s="2">
        <v>2546995</v>
      </c>
      <c r="D85" s="2">
        <v>242355</v>
      </c>
      <c r="E85" s="3">
        <v>167213085.91000032</v>
      </c>
      <c r="G85" s="7">
        <f t="shared" si="14"/>
        <v>65.651124525175874</v>
      </c>
      <c r="H85" s="7">
        <f t="shared" si="15"/>
        <v>787.81349430211048</v>
      </c>
      <c r="I85" s="7">
        <f t="shared" si="16"/>
        <v>689.95104664644975</v>
      </c>
      <c r="J85" s="2">
        <f t="shared" si="17"/>
        <v>212249.58333333334</v>
      </c>
      <c r="K85" s="18">
        <f t="shared" si="18"/>
        <v>10.509356109838873</v>
      </c>
      <c r="M85" s="5">
        <f t="shared" si="19"/>
        <v>5.6008012517162276E-3</v>
      </c>
      <c r="N85" s="5">
        <f t="shared" si="19"/>
        <v>5.1497482316977244E-3</v>
      </c>
      <c r="O85" s="6">
        <f t="shared" si="19"/>
        <v>9.0688089126361184E-4</v>
      </c>
      <c r="Q85" s="11">
        <f t="shared" si="24"/>
        <v>232198427</v>
      </c>
      <c r="R85" s="11">
        <f t="shared" si="24"/>
        <v>26515448</v>
      </c>
      <c r="S85" s="8">
        <f t="shared" si="24"/>
        <v>4213932084.7600002</v>
      </c>
      <c r="U85" s="6">
        <f t="shared" si="13"/>
        <v>0.51060062567383879</v>
      </c>
      <c r="V85" s="6">
        <f t="shared" si="13"/>
        <v>0.56342093808946769</v>
      </c>
      <c r="W85" s="6">
        <f t="shared" si="13"/>
        <v>2.28542788021289E-2</v>
      </c>
      <c r="Y85" s="8">
        <f t="shared" si="21"/>
        <v>3529105235615.8633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Top 25% to 50%</v>
      </c>
      <c r="C86" s="2">
        <v>3080535</v>
      </c>
      <c r="D86" s="2">
        <v>292588</v>
      </c>
      <c r="E86" s="3">
        <v>208442065.13000011</v>
      </c>
      <c r="G86" s="7">
        <f t="shared" si="14"/>
        <v>67.664241805400721</v>
      </c>
      <c r="H86" s="7">
        <f t="shared" si="15"/>
        <v>811.97090166480871</v>
      </c>
      <c r="I86" s="7">
        <f t="shared" si="16"/>
        <v>712.40811355899802</v>
      </c>
      <c r="J86" s="2">
        <f t="shared" si="17"/>
        <v>256711.25</v>
      </c>
      <c r="K86" s="18">
        <f t="shared" si="18"/>
        <v>10.528576018155222</v>
      </c>
      <c r="M86" s="5">
        <f t="shared" si="19"/>
        <v>6.7740471747905467E-3</v>
      </c>
      <c r="N86" s="5">
        <f t="shared" si="19"/>
        <v>6.2171382295226991E-3</v>
      </c>
      <c r="O86" s="6">
        <f t="shared" si="19"/>
        <v>1.130486437548708E-3</v>
      </c>
      <c r="Q86" s="11">
        <f t="shared" si="24"/>
        <v>235278962</v>
      </c>
      <c r="R86" s="11">
        <f t="shared" si="24"/>
        <v>26808036</v>
      </c>
      <c r="S86" s="8">
        <f t="shared" si="24"/>
        <v>4422374149.8900003</v>
      </c>
      <c r="U86" s="6">
        <f t="shared" si="13"/>
        <v>0.51737467284862937</v>
      </c>
      <c r="V86" s="6">
        <f t="shared" si="13"/>
        <v>0.56963807631899044</v>
      </c>
      <c r="W86" s="6">
        <f t="shared" si="13"/>
        <v>2.3984765239677606E-2</v>
      </c>
      <c r="Y86" s="8">
        <f t="shared" si="21"/>
        <v>4217950967851.3545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Top 25% to 50%</v>
      </c>
      <c r="C87" s="2">
        <v>2985181</v>
      </c>
      <c r="D87" s="2">
        <v>282606</v>
      </c>
      <c r="E87" s="3">
        <v>208394019.63000011</v>
      </c>
      <c r="G87" s="7">
        <f t="shared" si="14"/>
        <v>69.809508914199881</v>
      </c>
      <c r="H87" s="7">
        <f t="shared" si="15"/>
        <v>837.71410697039857</v>
      </c>
      <c r="I87" s="7">
        <f t="shared" si="16"/>
        <v>737.40125697968233</v>
      </c>
      <c r="J87" s="2">
        <f t="shared" si="17"/>
        <v>248765.08333333334</v>
      </c>
      <c r="K87" s="18">
        <f t="shared" si="18"/>
        <v>10.563048909081902</v>
      </c>
      <c r="M87" s="5">
        <f t="shared" si="19"/>
        <v>6.5643652545056032E-3</v>
      </c>
      <c r="N87" s="5">
        <f t="shared" si="19"/>
        <v>6.0050329011869658E-3</v>
      </c>
      <c r="O87" s="6">
        <f t="shared" si="19"/>
        <v>1.1302258625726285E-3</v>
      </c>
      <c r="Q87" s="11">
        <f t="shared" si="24"/>
        <v>238264143</v>
      </c>
      <c r="R87" s="11">
        <f t="shared" si="24"/>
        <v>27090642</v>
      </c>
      <c r="S87" s="8">
        <f t="shared" si="24"/>
        <v>4630768169.5200005</v>
      </c>
      <c r="U87" s="6">
        <f t="shared" si="13"/>
        <v>0.52393903810313491</v>
      </c>
      <c r="V87" s="6">
        <f t="shared" si="13"/>
        <v>0.57564310922017736</v>
      </c>
      <c r="W87" s="6">
        <f t="shared" si="13"/>
        <v>2.5114991102250236E-2</v>
      </c>
      <c r="Y87" s="8">
        <f t="shared" si="21"/>
        <v>4035637487667.2568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Top 25% to 50%</v>
      </c>
      <c r="C88" s="2">
        <v>2885548</v>
      </c>
      <c r="D88" s="2">
        <v>272853</v>
      </c>
      <c r="E88" s="3">
        <v>208018123.37999916</v>
      </c>
      <c r="G88" s="7">
        <f t="shared" si="14"/>
        <v>72.089642376421793</v>
      </c>
      <c r="H88" s="7">
        <f t="shared" si="15"/>
        <v>865.07570851706146</v>
      </c>
      <c r="I88" s="7">
        <f t="shared" si="16"/>
        <v>762.38166111422322</v>
      </c>
      <c r="J88" s="2">
        <f t="shared" si="17"/>
        <v>240462.33333333334</v>
      </c>
      <c r="K88" s="18">
        <f t="shared" si="18"/>
        <v>10.575467376206236</v>
      </c>
      <c r="M88" s="5">
        <f t="shared" si="19"/>
        <v>6.3452738816869511E-3</v>
      </c>
      <c r="N88" s="5">
        <f t="shared" si="19"/>
        <v>5.7977935436174998E-3</v>
      </c>
      <c r="O88" s="6">
        <f t="shared" si="19"/>
        <v>1.1281871876425635E-3</v>
      </c>
      <c r="Q88" s="11">
        <f t="shared" si="24"/>
        <v>241149691</v>
      </c>
      <c r="R88" s="11">
        <f t="shared" si="24"/>
        <v>27363495</v>
      </c>
      <c r="S88" s="8">
        <f t="shared" si="24"/>
        <v>4838786292.8999996</v>
      </c>
      <c r="U88" s="6">
        <f t="shared" si="13"/>
        <v>0.53028431198482184</v>
      </c>
      <c r="V88" s="6">
        <f t="shared" si="13"/>
        <v>0.5814409027637949</v>
      </c>
      <c r="W88" s="6">
        <f t="shared" si="13"/>
        <v>2.62431782898928E-2</v>
      </c>
      <c r="Y88" s="8">
        <f t="shared" si="21"/>
        <v>3848124121495.5757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Top 25% to 50%</v>
      </c>
      <c r="C89" s="2">
        <v>2792925</v>
      </c>
      <c r="D89" s="2">
        <v>263867</v>
      </c>
      <c r="E89" s="3">
        <v>207770970.6600008</v>
      </c>
      <c r="G89" s="7">
        <f t="shared" si="14"/>
        <v>74.391890458927762</v>
      </c>
      <c r="H89" s="7">
        <f t="shared" si="15"/>
        <v>892.70268550713308</v>
      </c>
      <c r="I89" s="7">
        <f t="shared" si="16"/>
        <v>787.40793907537056</v>
      </c>
      <c r="J89" s="2">
        <f t="shared" si="17"/>
        <v>232743.75</v>
      </c>
      <c r="K89" s="18">
        <f t="shared" si="18"/>
        <v>10.584593753671356</v>
      </c>
      <c r="M89" s="5">
        <f t="shared" si="19"/>
        <v>6.1415973867045455E-3</v>
      </c>
      <c r="N89" s="5">
        <f t="shared" si="19"/>
        <v>5.6068520007979345E-3</v>
      </c>
      <c r="O89" s="6">
        <f t="shared" si="19"/>
        <v>1.1268467538016918E-3</v>
      </c>
      <c r="Q89" s="11">
        <f t="shared" si="24"/>
        <v>243942616</v>
      </c>
      <c r="R89" s="11">
        <f t="shared" si="24"/>
        <v>27627362</v>
      </c>
      <c r="S89" s="8">
        <f t="shared" si="24"/>
        <v>5046557263.5600004</v>
      </c>
      <c r="U89" s="6">
        <f t="shared" ref="U89:W152" si="26">+Q89/C$16</f>
        <v>0.53642590937152645</v>
      </c>
      <c r="V89" s="6">
        <f t="shared" si="26"/>
        <v>0.58704775476459281</v>
      </c>
      <c r="W89" s="6">
        <f t="shared" si="26"/>
        <v>2.7370025043694492E-2</v>
      </c>
      <c r="Y89" s="8">
        <f t="shared" si="21"/>
        <v>3673336192485.8516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Top 25% to 50%</v>
      </c>
      <c r="C90" s="2">
        <v>2701313</v>
      </c>
      <c r="D90" s="2">
        <v>255240</v>
      </c>
      <c r="E90" s="3">
        <v>207355733.34999943</v>
      </c>
      <c r="G90" s="7">
        <f t="shared" ref="G90:G153" si="27">IF(C90=0,0,+E90/C90)</f>
        <v>76.761091124945324</v>
      </c>
      <c r="H90" s="7">
        <f t="shared" ref="H90:H153" si="28">+G90*12</f>
        <v>921.13309349934389</v>
      </c>
      <c r="I90" s="7">
        <f t="shared" ref="I90:I153" si="29">IF(D90=0,0,E90/D90)</f>
        <v>812.39513144491229</v>
      </c>
      <c r="J90" s="2">
        <f t="shared" ref="J90:J153" si="30">+C90/12</f>
        <v>225109.41666666666</v>
      </c>
      <c r="K90" s="18">
        <f t="shared" ref="K90:K153" si="31">IF(D90=0,0,C90/D90)</f>
        <v>10.583423444601159</v>
      </c>
      <c r="M90" s="5">
        <f t="shared" ref="M90:O153" si="32">+C90/C$16</f>
        <v>5.9401440645455985E-3</v>
      </c>
      <c r="N90" s="5">
        <f t="shared" si="32"/>
        <v>5.4235387702276702E-3</v>
      </c>
      <c r="O90" s="6">
        <f t="shared" si="32"/>
        <v>1.1245947124633564E-3</v>
      </c>
      <c r="Q90" s="11">
        <f t="shared" ref="Q90:S105" si="33">+Q89+C90</f>
        <v>246643929</v>
      </c>
      <c r="R90" s="11">
        <f t="shared" si="33"/>
        <v>27882602</v>
      </c>
      <c r="S90" s="8">
        <f t="shared" si="33"/>
        <v>5253912996.9099998</v>
      </c>
      <c r="U90" s="6">
        <f t="shared" si="26"/>
        <v>0.54236605343607203</v>
      </c>
      <c r="V90" s="6">
        <f t="shared" si="26"/>
        <v>0.59247129353482053</v>
      </c>
      <c r="W90" s="6">
        <f t="shared" si="26"/>
        <v>2.8494619756157847E-2</v>
      </c>
      <c r="Y90" s="8">
        <f t="shared" ref="Y90:Y153" si="34">((H90-$H$16)^2)*J90</f>
        <v>3502176545344.6738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Top 25% to 50%</v>
      </c>
      <c r="C91" s="2">
        <v>2624520</v>
      </c>
      <c r="D91" s="2">
        <v>247325</v>
      </c>
      <c r="E91" s="3">
        <v>207113539.15000057</v>
      </c>
      <c r="G91" s="7">
        <f t="shared" si="27"/>
        <v>78.914826006279455</v>
      </c>
      <c r="H91" s="7">
        <f t="shared" si="28"/>
        <v>946.97791207535352</v>
      </c>
      <c r="I91" s="7">
        <f t="shared" si="29"/>
        <v>837.41449166077257</v>
      </c>
      <c r="J91" s="2">
        <f t="shared" si="30"/>
        <v>218710</v>
      </c>
      <c r="K91" s="18">
        <f t="shared" si="31"/>
        <v>10.611624380875366</v>
      </c>
      <c r="M91" s="5">
        <f t="shared" si="32"/>
        <v>5.7712774862747167E-3</v>
      </c>
      <c r="N91" s="5">
        <f t="shared" si="32"/>
        <v>5.2553546714721776E-3</v>
      </c>
      <c r="O91" s="6">
        <f t="shared" si="32"/>
        <v>1.1232811711770479E-3</v>
      </c>
      <c r="Q91" s="11">
        <f t="shared" si="33"/>
        <v>249268449</v>
      </c>
      <c r="R91" s="11">
        <f t="shared" si="33"/>
        <v>28129927</v>
      </c>
      <c r="S91" s="8">
        <f t="shared" si="33"/>
        <v>5461026536.0600004</v>
      </c>
      <c r="U91" s="6">
        <f t="shared" si="26"/>
        <v>0.54813733092234673</v>
      </c>
      <c r="V91" s="6">
        <f t="shared" si="26"/>
        <v>0.59772664820629273</v>
      </c>
      <c r="W91" s="6">
        <f t="shared" si="26"/>
        <v>2.9617900927334895E-2</v>
      </c>
      <c r="Y91" s="8">
        <f t="shared" si="34"/>
        <v>3358171960803.0781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Top 25% to 50%</v>
      </c>
      <c r="C92" s="2">
        <v>2539031</v>
      </c>
      <c r="D92" s="2">
        <v>239094</v>
      </c>
      <c r="E92" s="3">
        <v>206199684.35999966</v>
      </c>
      <c r="G92" s="7">
        <f t="shared" si="27"/>
        <v>81.211960137548402</v>
      </c>
      <c r="H92" s="7">
        <f t="shared" si="28"/>
        <v>974.54352165058083</v>
      </c>
      <c r="I92" s="7">
        <f t="shared" si="29"/>
        <v>862.42099074004227</v>
      </c>
      <c r="J92" s="2">
        <f t="shared" si="30"/>
        <v>211585.91666666666</v>
      </c>
      <c r="K92" s="18">
        <f t="shared" si="31"/>
        <v>10.619384007963395</v>
      </c>
      <c r="M92" s="5">
        <f t="shared" si="32"/>
        <v>5.5832885431444917E-3</v>
      </c>
      <c r="N92" s="5">
        <f t="shared" si="32"/>
        <v>5.0804559580348478E-3</v>
      </c>
      <c r="O92" s="6">
        <f t="shared" si="32"/>
        <v>1.1183248757894511E-3</v>
      </c>
      <c r="Q92" s="11">
        <f t="shared" si="33"/>
        <v>251807480</v>
      </c>
      <c r="R92" s="11">
        <f t="shared" si="33"/>
        <v>28369021</v>
      </c>
      <c r="S92" s="8">
        <f t="shared" si="33"/>
        <v>5667226220.4200001</v>
      </c>
      <c r="U92" s="6">
        <f t="shared" si="26"/>
        <v>0.55372061946549123</v>
      </c>
      <c r="V92" s="6">
        <f t="shared" si="26"/>
        <v>0.60280710416432748</v>
      </c>
      <c r="W92" s="6">
        <f t="shared" si="26"/>
        <v>3.0736225803124347E-2</v>
      </c>
      <c r="Y92" s="8">
        <f t="shared" si="34"/>
        <v>3203237372451.752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Top 25% to 50%</v>
      </c>
      <c r="C93" s="2">
        <v>2472692</v>
      </c>
      <c r="D93" s="2">
        <v>232604</v>
      </c>
      <c r="E93" s="3">
        <v>206418220.68999958</v>
      </c>
      <c r="G93" s="7">
        <f t="shared" si="27"/>
        <v>83.479147702180285</v>
      </c>
      <c r="H93" s="7">
        <f t="shared" si="28"/>
        <v>1001.7497724261634</v>
      </c>
      <c r="I93" s="7">
        <f t="shared" si="29"/>
        <v>887.42334908255907</v>
      </c>
      <c r="J93" s="2">
        <f t="shared" si="30"/>
        <v>206057.66666666666</v>
      </c>
      <c r="K93" s="18">
        <f t="shared" si="31"/>
        <v>10.630479269488056</v>
      </c>
      <c r="M93" s="5">
        <f t="shared" si="32"/>
        <v>5.4374101436040125E-3</v>
      </c>
      <c r="N93" s="5">
        <f t="shared" si="32"/>
        <v>4.9425513716895358E-3</v>
      </c>
      <c r="O93" s="6">
        <f t="shared" si="32"/>
        <v>1.1195101085159764E-3</v>
      </c>
      <c r="Q93" s="11">
        <f t="shared" si="33"/>
        <v>254280172</v>
      </c>
      <c r="R93" s="11">
        <f t="shared" si="33"/>
        <v>28601625</v>
      </c>
      <c r="S93" s="8">
        <f t="shared" si="33"/>
        <v>5873644441.1099997</v>
      </c>
      <c r="U93" s="6">
        <f t="shared" si="26"/>
        <v>0.55915802960909522</v>
      </c>
      <c r="V93" s="6">
        <f t="shared" si="26"/>
        <v>0.60774965553601712</v>
      </c>
      <c r="W93" s="6">
        <f t="shared" si="26"/>
        <v>3.1855735911640322E-2</v>
      </c>
      <c r="Y93" s="8">
        <f t="shared" si="34"/>
        <v>3076071395177.6426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Top 25% to 50%</v>
      </c>
      <c r="C94" s="2">
        <v>2400153</v>
      </c>
      <c r="D94" s="2">
        <v>225556</v>
      </c>
      <c r="E94" s="3">
        <v>205797714.39000034</v>
      </c>
      <c r="G94" s="7">
        <f t="shared" si="27"/>
        <v>85.743581509178938</v>
      </c>
      <c r="H94" s="7">
        <f t="shared" si="28"/>
        <v>1028.9229781101471</v>
      </c>
      <c r="I94" s="7">
        <f t="shared" si="29"/>
        <v>912.40186202096311</v>
      </c>
      <c r="J94" s="2">
        <f t="shared" si="30"/>
        <v>200012.75</v>
      </c>
      <c r="K94" s="18">
        <f t="shared" si="31"/>
        <v>10.641051446204047</v>
      </c>
      <c r="M94" s="5">
        <f t="shared" si="32"/>
        <v>5.2778980432668533E-3</v>
      </c>
      <c r="N94" s="5">
        <f t="shared" si="32"/>
        <v>4.7927899657478155E-3</v>
      </c>
      <c r="O94" s="6">
        <f t="shared" si="32"/>
        <v>1.1161447899267311E-3</v>
      </c>
      <c r="Q94" s="11">
        <f t="shared" si="33"/>
        <v>256680325</v>
      </c>
      <c r="R94" s="11">
        <f t="shared" si="33"/>
        <v>28827181</v>
      </c>
      <c r="S94" s="8">
        <f t="shared" si="33"/>
        <v>6079442155.5</v>
      </c>
      <c r="U94" s="6">
        <f t="shared" si="26"/>
        <v>0.56443592765236206</v>
      </c>
      <c r="V94" s="6">
        <f t="shared" si="26"/>
        <v>0.61254244550176484</v>
      </c>
      <c r="W94" s="6">
        <f t="shared" si="26"/>
        <v>3.2971880701567056E-2</v>
      </c>
      <c r="Y94" s="8">
        <f t="shared" si="34"/>
        <v>2943980953403.7427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Top 25% to 50%</v>
      </c>
      <c r="C95" s="2">
        <v>2329751</v>
      </c>
      <c r="D95" s="2">
        <v>218772</v>
      </c>
      <c r="E95" s="3">
        <v>205082235.06999969</v>
      </c>
      <c r="G95" s="7">
        <f t="shared" si="27"/>
        <v>88.027533873791526</v>
      </c>
      <c r="H95" s="7">
        <f t="shared" si="28"/>
        <v>1056.3304064854983</v>
      </c>
      <c r="I95" s="7">
        <f t="shared" si="29"/>
        <v>937.42451076920122</v>
      </c>
      <c r="J95" s="2">
        <f t="shared" si="30"/>
        <v>194145.91666666666</v>
      </c>
      <c r="K95" s="18">
        <f t="shared" si="31"/>
        <v>10.649219278518276</v>
      </c>
      <c r="M95" s="5">
        <f t="shared" si="32"/>
        <v>5.1230851717365489E-3</v>
      </c>
      <c r="N95" s="5">
        <f t="shared" si="32"/>
        <v>4.6486382378947188E-3</v>
      </c>
      <c r="O95" s="6">
        <f t="shared" si="32"/>
        <v>1.1122643847546615E-3</v>
      </c>
      <c r="Q95" s="11">
        <f t="shared" si="33"/>
        <v>259010076</v>
      </c>
      <c r="R95" s="11">
        <f t="shared" si="33"/>
        <v>29045953</v>
      </c>
      <c r="S95" s="8">
        <f t="shared" si="33"/>
        <v>6284524390.5699997</v>
      </c>
      <c r="U95" s="6">
        <f t="shared" si="26"/>
        <v>0.56955901282409871</v>
      </c>
      <c r="V95" s="6">
        <f t="shared" si="26"/>
        <v>0.61719108373965959</v>
      </c>
      <c r="W95" s="6">
        <f t="shared" si="26"/>
        <v>3.4084145086321717E-2</v>
      </c>
      <c r="Y95" s="8">
        <f t="shared" si="34"/>
        <v>2816944399471.4946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Top 25% to 50%</v>
      </c>
      <c r="C96" s="2">
        <v>2273384</v>
      </c>
      <c r="D96" s="2">
        <v>213229</v>
      </c>
      <c r="E96" s="3">
        <v>205208455.40000057</v>
      </c>
      <c r="G96" s="7">
        <f t="shared" si="27"/>
        <v>90.265637217469887</v>
      </c>
      <c r="H96" s="7">
        <f t="shared" si="28"/>
        <v>1083.1876466096387</v>
      </c>
      <c r="I96" s="7">
        <f t="shared" si="29"/>
        <v>962.38530124889473</v>
      </c>
      <c r="J96" s="2">
        <f t="shared" si="30"/>
        <v>189448.66666666666</v>
      </c>
      <c r="K96" s="18">
        <f t="shared" si="31"/>
        <v>10.661701738506489</v>
      </c>
      <c r="M96" s="5">
        <f t="shared" si="32"/>
        <v>4.9991350406387303E-3</v>
      </c>
      <c r="N96" s="5">
        <f t="shared" si="32"/>
        <v>4.5308562468142763E-3</v>
      </c>
      <c r="O96" s="6">
        <f t="shared" si="32"/>
        <v>1.1129489412577834E-3</v>
      </c>
      <c r="Q96" s="11">
        <f t="shared" si="33"/>
        <v>261283460</v>
      </c>
      <c r="R96" s="11">
        <f t="shared" si="33"/>
        <v>29259182</v>
      </c>
      <c r="S96" s="8">
        <f t="shared" si="33"/>
        <v>6489732845.9700003</v>
      </c>
      <c r="U96" s="6">
        <f t="shared" si="26"/>
        <v>0.57455814786473736</v>
      </c>
      <c r="V96" s="6">
        <f t="shared" si="26"/>
        <v>0.62172193998647385</v>
      </c>
      <c r="W96" s="6">
        <f t="shared" si="26"/>
        <v>3.5197094027579499E-2</v>
      </c>
      <c r="Y96" s="8">
        <f t="shared" si="34"/>
        <v>2710164526666.9312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Top 25% to 50%</v>
      </c>
      <c r="C97" s="2">
        <v>2210866</v>
      </c>
      <c r="D97" s="2">
        <v>207251</v>
      </c>
      <c r="E97" s="3">
        <v>204641083.80999947</v>
      </c>
      <c r="G97" s="7">
        <f t="shared" si="27"/>
        <v>92.561504772337841</v>
      </c>
      <c r="H97" s="7">
        <f t="shared" si="28"/>
        <v>1110.738057268054</v>
      </c>
      <c r="I97" s="7">
        <f t="shared" si="29"/>
        <v>987.40697902543036</v>
      </c>
      <c r="J97" s="2">
        <f t="shared" si="30"/>
        <v>184238.83333333334</v>
      </c>
      <c r="K97" s="18">
        <f t="shared" si="31"/>
        <v>10.66757699600967</v>
      </c>
      <c r="M97" s="5">
        <f t="shared" si="32"/>
        <v>4.8616589589602051E-3</v>
      </c>
      <c r="N97" s="5">
        <f t="shared" si="32"/>
        <v>4.4038310361559901E-3</v>
      </c>
      <c r="O97" s="6">
        <f t="shared" si="32"/>
        <v>1.1098717989969512E-3</v>
      </c>
      <c r="Q97" s="11">
        <f t="shared" si="33"/>
        <v>263494326</v>
      </c>
      <c r="R97" s="11">
        <f t="shared" si="33"/>
        <v>29466433</v>
      </c>
      <c r="S97" s="8">
        <f t="shared" si="33"/>
        <v>6694373929.7799997</v>
      </c>
      <c r="U97" s="6">
        <f t="shared" si="26"/>
        <v>0.57941980682369765</v>
      </c>
      <c r="V97" s="6">
        <f t="shared" si="26"/>
        <v>0.6261257710226299</v>
      </c>
      <c r="W97" s="6">
        <f t="shared" si="26"/>
        <v>3.630696582657645E-2</v>
      </c>
      <c r="Y97" s="8">
        <f t="shared" si="34"/>
        <v>2597378445630.1084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Top 25% to 50%</v>
      </c>
      <c r="C98" s="2">
        <v>2142460</v>
      </c>
      <c r="D98" s="2">
        <v>200911</v>
      </c>
      <c r="E98" s="3">
        <v>203396574.89000034</v>
      </c>
      <c r="G98" s="7">
        <f t="shared" si="27"/>
        <v>94.935996420003335</v>
      </c>
      <c r="H98" s="7">
        <f t="shared" si="28"/>
        <v>1139.23195704004</v>
      </c>
      <c r="I98" s="7">
        <f t="shared" si="29"/>
        <v>1012.3715221665332</v>
      </c>
      <c r="J98" s="2">
        <f t="shared" si="30"/>
        <v>178538.33333333334</v>
      </c>
      <c r="K98" s="18">
        <f t="shared" si="31"/>
        <v>10.663726724768679</v>
      </c>
      <c r="M98" s="5">
        <f t="shared" si="32"/>
        <v>4.7112352594928329E-3</v>
      </c>
      <c r="N98" s="5">
        <f t="shared" si="32"/>
        <v>4.269113766906486E-3</v>
      </c>
      <c r="O98" s="6">
        <f t="shared" si="32"/>
        <v>1.1031221995118857E-3</v>
      </c>
      <c r="Q98" s="11">
        <f t="shared" si="33"/>
        <v>265636786</v>
      </c>
      <c r="R98" s="11">
        <f t="shared" si="33"/>
        <v>29667344</v>
      </c>
      <c r="S98" s="8">
        <f t="shared" si="33"/>
        <v>6897770504.6700001</v>
      </c>
      <c r="U98" s="6">
        <f t="shared" si="26"/>
        <v>0.58413104208319044</v>
      </c>
      <c r="V98" s="6">
        <f t="shared" si="26"/>
        <v>0.63039488478953631</v>
      </c>
      <c r="W98" s="6">
        <f t="shared" si="26"/>
        <v>3.7410088026088334E-2</v>
      </c>
      <c r="Y98" s="8">
        <f t="shared" si="34"/>
        <v>2478956012921.6636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Top 25% to 50%</v>
      </c>
      <c r="C99" s="2">
        <v>2084076</v>
      </c>
      <c r="D99" s="2">
        <v>195289</v>
      </c>
      <c r="E99" s="3">
        <v>202592509.5</v>
      </c>
      <c r="G99" s="7">
        <f t="shared" si="27"/>
        <v>97.209751227882279</v>
      </c>
      <c r="H99" s="7">
        <f t="shared" si="28"/>
        <v>1166.5170147345873</v>
      </c>
      <c r="I99" s="7">
        <f t="shared" si="29"/>
        <v>1037.3984684237207</v>
      </c>
      <c r="J99" s="2">
        <f t="shared" si="30"/>
        <v>173673</v>
      </c>
      <c r="K99" s="18">
        <f t="shared" si="31"/>
        <v>10.671753145338448</v>
      </c>
      <c r="M99" s="5">
        <f t="shared" si="32"/>
        <v>4.5828497776680948E-3</v>
      </c>
      <c r="N99" s="5">
        <f t="shared" si="32"/>
        <v>4.1496531221555848E-3</v>
      </c>
      <c r="O99" s="6">
        <f t="shared" si="32"/>
        <v>1.0987613474078214E-3</v>
      </c>
      <c r="Q99" s="11">
        <f t="shared" si="33"/>
        <v>267720862</v>
      </c>
      <c r="R99" s="11">
        <f t="shared" si="33"/>
        <v>29862633</v>
      </c>
      <c r="S99" s="8">
        <f t="shared" si="33"/>
        <v>7100363014.1700001</v>
      </c>
      <c r="U99" s="6">
        <f t="shared" si="26"/>
        <v>0.58871389186085854</v>
      </c>
      <c r="V99" s="6">
        <f t="shared" si="26"/>
        <v>0.63454453791169196</v>
      </c>
      <c r="W99" s="6">
        <f t="shared" si="26"/>
        <v>3.8508849373496155E-2</v>
      </c>
      <c r="Y99" s="8">
        <f t="shared" si="34"/>
        <v>2376216756265.5635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Top 25% to 50%</v>
      </c>
      <c r="C100" s="2">
        <v>2031471</v>
      </c>
      <c r="D100" s="2">
        <v>190076</v>
      </c>
      <c r="E100" s="3">
        <v>201942783.38000011</v>
      </c>
      <c r="G100" s="7">
        <f t="shared" si="27"/>
        <v>99.407170163886221</v>
      </c>
      <c r="H100" s="7">
        <f t="shared" si="28"/>
        <v>1192.8860419666346</v>
      </c>
      <c r="I100" s="7">
        <f t="shared" si="29"/>
        <v>1062.431781918812</v>
      </c>
      <c r="J100" s="2">
        <f t="shared" si="30"/>
        <v>169289.25</v>
      </c>
      <c r="K100" s="18">
        <f t="shared" si="31"/>
        <v>10.687677560554725</v>
      </c>
      <c r="M100" s="5">
        <f t="shared" si="32"/>
        <v>4.4671722243762617E-3</v>
      </c>
      <c r="N100" s="5">
        <f t="shared" si="32"/>
        <v>4.0388832286859218E-3</v>
      </c>
      <c r="O100" s="6">
        <f t="shared" si="32"/>
        <v>1.0952375549990151E-3</v>
      </c>
      <c r="Q100" s="11">
        <f t="shared" si="33"/>
        <v>269752333</v>
      </c>
      <c r="R100" s="11">
        <f t="shared" si="33"/>
        <v>30052709</v>
      </c>
      <c r="S100" s="8">
        <f t="shared" si="33"/>
        <v>7302305797.5500002</v>
      </c>
      <c r="U100" s="6">
        <f t="shared" si="26"/>
        <v>0.59318106408523474</v>
      </c>
      <c r="V100" s="6">
        <f t="shared" si="26"/>
        <v>0.6385834211403778</v>
      </c>
      <c r="W100" s="6">
        <f t="shared" si="26"/>
        <v>3.9604086928495173E-2</v>
      </c>
      <c r="Y100" s="8">
        <f t="shared" si="34"/>
        <v>2283331373179.1045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Top 25% to 50%</v>
      </c>
      <c r="C101" s="2">
        <v>1976156</v>
      </c>
      <c r="D101" s="2">
        <v>184880</v>
      </c>
      <c r="E101" s="3">
        <v>201045240.36999989</v>
      </c>
      <c r="G101" s="7">
        <f t="shared" si="27"/>
        <v>101.73551094650416</v>
      </c>
      <c r="H101" s="7">
        <f t="shared" si="28"/>
        <v>1220.8261313580499</v>
      </c>
      <c r="I101" s="7">
        <f t="shared" si="29"/>
        <v>1087.4363931739501</v>
      </c>
      <c r="J101" s="2">
        <f t="shared" si="30"/>
        <v>164679.66666666666</v>
      </c>
      <c r="K101" s="18">
        <f t="shared" si="31"/>
        <v>10.688857637386413</v>
      </c>
      <c r="M101" s="5">
        <f t="shared" si="32"/>
        <v>4.3455354244458797E-3</v>
      </c>
      <c r="N101" s="5">
        <f t="shared" si="32"/>
        <v>3.9284745644871171E-3</v>
      </c>
      <c r="O101" s="6">
        <f t="shared" si="32"/>
        <v>1.090369726620472E-3</v>
      </c>
      <c r="Q101" s="11">
        <f t="shared" si="33"/>
        <v>271728489</v>
      </c>
      <c r="R101" s="11">
        <f t="shared" si="33"/>
        <v>30237589</v>
      </c>
      <c r="S101" s="8">
        <f t="shared" si="33"/>
        <v>7503351037.9200001</v>
      </c>
      <c r="U101" s="6">
        <f t="shared" si="26"/>
        <v>0.59752659950968068</v>
      </c>
      <c r="V101" s="6">
        <f t="shared" si="26"/>
        <v>0.642511895704865</v>
      </c>
      <c r="W101" s="6">
        <f t="shared" si="26"/>
        <v>4.0694456655115646E-2</v>
      </c>
      <c r="Y101" s="8">
        <f t="shared" si="34"/>
        <v>2187490839789.3503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Top 25% to 50%</v>
      </c>
      <c r="C102" s="2">
        <v>2311259</v>
      </c>
      <c r="D102" s="2">
        <v>216160</v>
      </c>
      <c r="E102" s="3">
        <v>240995179.15999985</v>
      </c>
      <c r="G102" s="7">
        <f t="shared" si="27"/>
        <v>104.27008793043092</v>
      </c>
      <c r="H102" s="7">
        <f t="shared" si="28"/>
        <v>1251.241055165171</v>
      </c>
      <c r="I102" s="7">
        <f t="shared" si="29"/>
        <v>1114.8925756846772</v>
      </c>
      <c r="J102" s="2">
        <f t="shared" si="30"/>
        <v>192604.91666666666</v>
      </c>
      <c r="K102" s="18">
        <f t="shared" si="31"/>
        <v>10.692352886750555</v>
      </c>
      <c r="M102" s="5">
        <f t="shared" si="32"/>
        <v>5.0824215596184507E-3</v>
      </c>
      <c r="N102" s="5">
        <f t="shared" si="32"/>
        <v>4.5931364228663741E-3</v>
      </c>
      <c r="O102" s="6">
        <f t="shared" si="32"/>
        <v>1.3070383916273605E-3</v>
      </c>
      <c r="Q102" s="11">
        <f t="shared" si="33"/>
        <v>274039748</v>
      </c>
      <c r="R102" s="11">
        <f t="shared" si="33"/>
        <v>30453749</v>
      </c>
      <c r="S102" s="8">
        <f t="shared" si="33"/>
        <v>7744346217.0799999</v>
      </c>
      <c r="U102" s="6">
        <f t="shared" si="26"/>
        <v>0.60260902106929914</v>
      </c>
      <c r="V102" s="6">
        <f t="shared" si="26"/>
        <v>0.64710503212773141</v>
      </c>
      <c r="W102" s="6">
        <f t="shared" si="26"/>
        <v>4.2001495046743005E-2</v>
      </c>
      <c r="Y102" s="8">
        <f t="shared" si="34"/>
        <v>2515907807315.0083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Top 25% to 50%</v>
      </c>
      <c r="C103" s="2">
        <v>2600830</v>
      </c>
      <c r="D103" s="2">
        <v>242981</v>
      </c>
      <c r="E103" s="3">
        <v>278798129.7300005</v>
      </c>
      <c r="G103" s="7">
        <f t="shared" si="27"/>
        <v>107.19582968898409</v>
      </c>
      <c r="H103" s="7">
        <f t="shared" si="28"/>
        <v>1286.3499562678091</v>
      </c>
      <c r="I103" s="7">
        <f t="shared" si="29"/>
        <v>1147.4071212563965</v>
      </c>
      <c r="J103" s="2">
        <f t="shared" si="30"/>
        <v>216735.83333333334</v>
      </c>
      <c r="K103" s="18">
        <f t="shared" si="31"/>
        <v>10.703841041069055</v>
      </c>
      <c r="M103" s="5">
        <f t="shared" si="32"/>
        <v>5.7191835553274013E-3</v>
      </c>
      <c r="N103" s="5">
        <f t="shared" si="32"/>
        <v>5.1630499683775651E-3</v>
      </c>
      <c r="O103" s="6">
        <f t="shared" si="32"/>
        <v>1.5120628567805757E-3</v>
      </c>
      <c r="Q103" s="11">
        <f t="shared" si="33"/>
        <v>276640578</v>
      </c>
      <c r="R103" s="11">
        <f t="shared" si="33"/>
        <v>30696730</v>
      </c>
      <c r="S103" s="8">
        <f t="shared" si="33"/>
        <v>8023144346.8100004</v>
      </c>
      <c r="U103" s="6">
        <f t="shared" si="26"/>
        <v>0.60832820462462656</v>
      </c>
      <c r="V103" s="6">
        <f t="shared" si="26"/>
        <v>0.65226808209610887</v>
      </c>
      <c r="W103" s="6">
        <f t="shared" si="26"/>
        <v>4.3513557903523584E-2</v>
      </c>
      <c r="Y103" s="8">
        <f t="shared" si="34"/>
        <v>2776382159540.2896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Top 25% to 50%</v>
      </c>
      <c r="C104" s="2">
        <v>2524612</v>
      </c>
      <c r="D104" s="2">
        <v>235988</v>
      </c>
      <c r="E104" s="3">
        <v>279026573.44999981</v>
      </c>
      <c r="G104" s="7">
        <f t="shared" si="27"/>
        <v>110.52255691171547</v>
      </c>
      <c r="H104" s="7">
        <f t="shared" si="28"/>
        <v>1326.2706829405856</v>
      </c>
      <c r="I104" s="7">
        <f t="shared" si="29"/>
        <v>1182.3761100140678</v>
      </c>
      <c r="J104" s="2">
        <f t="shared" si="30"/>
        <v>210384.33333333334</v>
      </c>
      <c r="K104" s="18">
        <f t="shared" si="31"/>
        <v>10.698052443344578</v>
      </c>
      <c r="M104" s="5">
        <f t="shared" si="32"/>
        <v>5.5515813928562118E-3</v>
      </c>
      <c r="N104" s="5">
        <f t="shared" si="32"/>
        <v>5.0144572453709743E-3</v>
      </c>
      <c r="O104" s="6">
        <f t="shared" si="32"/>
        <v>1.5133018222794126E-3</v>
      </c>
      <c r="Q104" s="11">
        <f t="shared" si="33"/>
        <v>279165190</v>
      </c>
      <c r="R104" s="11">
        <f t="shared" si="33"/>
        <v>30932718</v>
      </c>
      <c r="S104" s="8">
        <f t="shared" si="33"/>
        <v>8302170920.2600002</v>
      </c>
      <c r="U104" s="6">
        <f t="shared" si="26"/>
        <v>0.61387978601748272</v>
      </c>
      <c r="V104" s="6">
        <f t="shared" si="26"/>
        <v>0.65728253934147984</v>
      </c>
      <c r="W104" s="6">
        <f t="shared" si="26"/>
        <v>4.5026859725802997E-2</v>
      </c>
      <c r="Y104" s="8">
        <f t="shared" si="34"/>
        <v>2635235238453.0649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Top 25% to 50%</v>
      </c>
      <c r="C105" s="2">
        <v>2102515</v>
      </c>
      <c r="D105" s="2">
        <v>196407</v>
      </c>
      <c r="E105" s="3">
        <v>238614176.96000004</v>
      </c>
      <c r="G105" s="7">
        <f t="shared" si="27"/>
        <v>113.48988090929198</v>
      </c>
      <c r="H105" s="7">
        <f t="shared" si="28"/>
        <v>1361.8785709115039</v>
      </c>
      <c r="I105" s="7">
        <f t="shared" si="29"/>
        <v>1214.8965004302293</v>
      </c>
      <c r="J105" s="2">
        <f t="shared" si="30"/>
        <v>175209.58333333334</v>
      </c>
      <c r="K105" s="18">
        <f t="shared" si="31"/>
        <v>10.704888318644448</v>
      </c>
      <c r="M105" s="5">
        <f t="shared" si="32"/>
        <v>4.6233968436342216E-3</v>
      </c>
      <c r="N105" s="5">
        <f t="shared" si="32"/>
        <v>4.1734092589096779E-3</v>
      </c>
      <c r="O105" s="6">
        <f t="shared" si="32"/>
        <v>1.2941250159457548E-3</v>
      </c>
      <c r="Q105" s="11">
        <f t="shared" si="33"/>
        <v>281267705</v>
      </c>
      <c r="R105" s="11">
        <f t="shared" si="33"/>
        <v>31129125</v>
      </c>
      <c r="S105" s="8">
        <f t="shared" si="33"/>
        <v>8540785097.2200003</v>
      </c>
      <c r="U105" s="6">
        <f t="shared" si="26"/>
        <v>0.61850318286111694</v>
      </c>
      <c r="V105" s="6">
        <f t="shared" si="26"/>
        <v>0.66145594860038959</v>
      </c>
      <c r="W105" s="6">
        <f t="shared" si="26"/>
        <v>4.6320984741748748E-2</v>
      </c>
      <c r="Y105" s="8">
        <f t="shared" si="34"/>
        <v>2150704165887.314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Top 25% to 50%</v>
      </c>
      <c r="C106" s="2">
        <v>2382573</v>
      </c>
      <c r="D106" s="2">
        <v>222446</v>
      </c>
      <c r="E106" s="3">
        <v>277478518.94999981</v>
      </c>
      <c r="G106" s="7">
        <f t="shared" si="27"/>
        <v>116.46170713342248</v>
      </c>
      <c r="H106" s="7">
        <f t="shared" si="28"/>
        <v>1397.5404856010698</v>
      </c>
      <c r="I106" s="7">
        <f t="shared" si="29"/>
        <v>1247.3972062882669</v>
      </c>
      <c r="J106" s="2">
        <f t="shared" si="30"/>
        <v>198547.75</v>
      </c>
      <c r="K106" s="18">
        <f t="shared" si="31"/>
        <v>10.71079273171916</v>
      </c>
      <c r="M106" s="5">
        <f t="shared" si="32"/>
        <v>5.2392399045562664E-3</v>
      </c>
      <c r="N106" s="5">
        <f t="shared" si="32"/>
        <v>4.7267062579613873E-3</v>
      </c>
      <c r="O106" s="6">
        <f t="shared" si="32"/>
        <v>1.5049059420344881E-3</v>
      </c>
      <c r="Q106" s="11">
        <f t="shared" ref="Q106:S121" si="35">+Q105+C106</f>
        <v>283650278</v>
      </c>
      <c r="R106" s="11">
        <f t="shared" si="35"/>
        <v>31351571</v>
      </c>
      <c r="S106" s="8">
        <f t="shared" si="35"/>
        <v>8818263616.1700001</v>
      </c>
      <c r="U106" s="6">
        <f t="shared" si="26"/>
        <v>0.62374242276567327</v>
      </c>
      <c r="V106" s="6">
        <f t="shared" si="26"/>
        <v>0.66618265485835093</v>
      </c>
      <c r="W106" s="6">
        <f t="shared" si="26"/>
        <v>4.7825890683783234E-2</v>
      </c>
      <c r="Y106" s="8">
        <f t="shared" si="34"/>
        <v>2387818763421.1069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Top 25% to 50%</v>
      </c>
      <c r="C107" s="2">
        <v>2294032</v>
      </c>
      <c r="D107" s="2">
        <v>214027</v>
      </c>
      <c r="E107" s="3">
        <v>274465679.59000015</v>
      </c>
      <c r="G107" s="7">
        <f t="shared" si="27"/>
        <v>119.64335266029425</v>
      </c>
      <c r="H107" s="7">
        <f t="shared" si="28"/>
        <v>1435.7202319235312</v>
      </c>
      <c r="I107" s="7">
        <f t="shared" si="29"/>
        <v>1282.3881079957209</v>
      </c>
      <c r="J107" s="2">
        <f t="shared" si="30"/>
        <v>191169.33333333334</v>
      </c>
      <c r="K107" s="18">
        <f t="shared" si="31"/>
        <v>10.718423376489882</v>
      </c>
      <c r="M107" s="5">
        <f t="shared" si="32"/>
        <v>5.0445396622596748E-3</v>
      </c>
      <c r="N107" s="5">
        <f t="shared" si="32"/>
        <v>4.5478127737639774E-3</v>
      </c>
      <c r="O107" s="6">
        <f t="shared" si="32"/>
        <v>1.488565794795646E-3</v>
      </c>
      <c r="Q107" s="11">
        <f t="shared" si="35"/>
        <v>285944310</v>
      </c>
      <c r="R107" s="11">
        <f t="shared" si="35"/>
        <v>31565598</v>
      </c>
      <c r="S107" s="8">
        <f t="shared" si="35"/>
        <v>9092729295.7600002</v>
      </c>
      <c r="U107" s="6">
        <f t="shared" si="26"/>
        <v>0.62878696242793286</v>
      </c>
      <c r="V107" s="6">
        <f t="shared" si="26"/>
        <v>0.67073046763211497</v>
      </c>
      <c r="W107" s="6">
        <f t="shared" si="26"/>
        <v>4.9314456478578884E-2</v>
      </c>
      <c r="Y107" s="8">
        <f t="shared" si="34"/>
        <v>2248738303187.7373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Top 25% to 50%</v>
      </c>
      <c r="C108" s="2">
        <v>1918075</v>
      </c>
      <c r="D108" s="2">
        <v>179129</v>
      </c>
      <c r="E108" s="3">
        <v>235545611.17000008</v>
      </c>
      <c r="G108" s="7">
        <f t="shared" si="27"/>
        <v>122.80312874626908</v>
      </c>
      <c r="H108" s="7">
        <f t="shared" si="28"/>
        <v>1473.637544955229</v>
      </c>
      <c r="I108" s="7">
        <f t="shared" si="29"/>
        <v>1314.9496238465022</v>
      </c>
      <c r="J108" s="2">
        <f t="shared" si="30"/>
        <v>159839.58333333334</v>
      </c>
      <c r="K108" s="18">
        <f t="shared" si="31"/>
        <v>10.707786008965606</v>
      </c>
      <c r="M108" s="5">
        <f t="shared" si="32"/>
        <v>4.2178162347729789E-3</v>
      </c>
      <c r="N108" s="5">
        <f t="shared" si="32"/>
        <v>3.8062728270338206E-3</v>
      </c>
      <c r="O108" s="6">
        <f t="shared" si="32"/>
        <v>1.2774826361739108E-3</v>
      </c>
      <c r="Q108" s="11">
        <f t="shared" si="35"/>
        <v>287862385</v>
      </c>
      <c r="R108" s="11">
        <f t="shared" si="35"/>
        <v>31744727</v>
      </c>
      <c r="S108" s="8">
        <f t="shared" si="35"/>
        <v>9328274906.9300003</v>
      </c>
      <c r="U108" s="6">
        <f t="shared" si="26"/>
        <v>0.63300477866270588</v>
      </c>
      <c r="V108" s="6">
        <f t="shared" si="26"/>
        <v>0.6745367404591488</v>
      </c>
      <c r="W108" s="6">
        <f t="shared" si="26"/>
        <v>5.0591939114752793E-2</v>
      </c>
      <c r="Y108" s="8">
        <f t="shared" si="34"/>
        <v>1838860973917.1853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Top 25% to 50%</v>
      </c>
      <c r="C109" s="2">
        <v>2178160</v>
      </c>
      <c r="D109" s="2">
        <v>203094</v>
      </c>
      <c r="E109" s="3">
        <v>273657415.32999992</v>
      </c>
      <c r="G109" s="7">
        <f t="shared" si="27"/>
        <v>125.63696667370621</v>
      </c>
      <c r="H109" s="7">
        <f t="shared" si="28"/>
        <v>1507.6436000844747</v>
      </c>
      <c r="I109" s="7">
        <f t="shared" si="29"/>
        <v>1347.4421466414562</v>
      </c>
      <c r="J109" s="2">
        <f t="shared" si="30"/>
        <v>181513.33333333334</v>
      </c>
      <c r="K109" s="18">
        <f t="shared" si="31"/>
        <v>10.724886013373117</v>
      </c>
      <c r="M109" s="5">
        <f t="shared" si="32"/>
        <v>4.7897389882737181E-3</v>
      </c>
      <c r="N109" s="5">
        <f t="shared" si="32"/>
        <v>4.3154998550408181E-3</v>
      </c>
      <c r="O109" s="6">
        <f t="shared" si="32"/>
        <v>1.4841821701020615E-3</v>
      </c>
      <c r="Q109" s="11">
        <f t="shared" si="35"/>
        <v>290040545</v>
      </c>
      <c r="R109" s="11">
        <f t="shared" si="35"/>
        <v>31947821</v>
      </c>
      <c r="S109" s="8">
        <f t="shared" si="35"/>
        <v>9601932322.2600002</v>
      </c>
      <c r="U109" s="6">
        <f t="shared" si="26"/>
        <v>0.63779451765097961</v>
      </c>
      <c r="V109" s="6">
        <f t="shared" si="26"/>
        <v>0.67885224031418956</v>
      </c>
      <c r="W109" s="6">
        <f t="shared" si="26"/>
        <v>5.2076121284854851E-2</v>
      </c>
      <c r="Y109" s="8">
        <f t="shared" si="34"/>
        <v>2046542379148.4397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Top 25% to 50%</v>
      </c>
      <c r="C110" s="2">
        <v>2102452</v>
      </c>
      <c r="D110" s="2">
        <v>195859</v>
      </c>
      <c r="E110" s="3">
        <v>270758173.61999893</v>
      </c>
      <c r="G110" s="7">
        <f t="shared" si="27"/>
        <v>128.78209520122169</v>
      </c>
      <c r="H110" s="7">
        <f t="shared" si="28"/>
        <v>1545.3851424146603</v>
      </c>
      <c r="I110" s="7">
        <f t="shared" si="29"/>
        <v>1382.4137446836701</v>
      </c>
      <c r="J110" s="2">
        <f t="shared" si="30"/>
        <v>175204.33333333334</v>
      </c>
      <c r="K110" s="18">
        <f t="shared" si="31"/>
        <v>10.734518199316856</v>
      </c>
      <c r="M110" s="5">
        <f t="shared" si="32"/>
        <v>4.6232583076422553E-3</v>
      </c>
      <c r="N110" s="5">
        <f t="shared" si="32"/>
        <v>4.1617649271196572E-3</v>
      </c>
      <c r="O110" s="6">
        <f t="shared" si="32"/>
        <v>1.4684581202070103E-3</v>
      </c>
      <c r="Q110" s="11">
        <f t="shared" si="35"/>
        <v>292142997</v>
      </c>
      <c r="R110" s="11">
        <f t="shared" si="35"/>
        <v>32143680</v>
      </c>
      <c r="S110" s="8">
        <f t="shared" si="35"/>
        <v>9872690495.8799992</v>
      </c>
      <c r="U110" s="6">
        <f t="shared" si="26"/>
        <v>0.64241777595862182</v>
      </c>
      <c r="V110" s="6">
        <f t="shared" si="26"/>
        <v>0.68301400524130917</v>
      </c>
      <c r="W110" s="6">
        <f t="shared" si="26"/>
        <v>5.3544579405061868E-2</v>
      </c>
      <c r="Y110" s="8">
        <f t="shared" si="34"/>
        <v>1931251766919.1533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Top 25% to 50%</v>
      </c>
      <c r="C111" s="2">
        <v>1758339</v>
      </c>
      <c r="D111" s="2">
        <v>163938</v>
      </c>
      <c r="E111" s="3">
        <v>231959603.47000122</v>
      </c>
      <c r="G111" s="7">
        <f t="shared" si="27"/>
        <v>131.9197284880795</v>
      </c>
      <c r="H111" s="7">
        <f t="shared" si="28"/>
        <v>1583.036741856954</v>
      </c>
      <c r="I111" s="7">
        <f t="shared" si="29"/>
        <v>1414.9227358513658</v>
      </c>
      <c r="J111" s="2">
        <f t="shared" si="30"/>
        <v>146528.25</v>
      </c>
      <c r="K111" s="18">
        <f t="shared" si="31"/>
        <v>10.725634081177031</v>
      </c>
      <c r="M111" s="5">
        <f t="shared" si="32"/>
        <v>3.8665593266345084E-3</v>
      </c>
      <c r="N111" s="5">
        <f t="shared" si="32"/>
        <v>3.483482600350979E-3</v>
      </c>
      <c r="O111" s="6">
        <f t="shared" si="32"/>
        <v>1.2580339079756673E-3</v>
      </c>
      <c r="Q111" s="11">
        <f t="shared" si="35"/>
        <v>293901336</v>
      </c>
      <c r="R111" s="11">
        <f t="shared" si="35"/>
        <v>32307618</v>
      </c>
      <c r="S111" s="8">
        <f t="shared" si="35"/>
        <v>10104650099.35</v>
      </c>
      <c r="U111" s="6">
        <f t="shared" si="26"/>
        <v>0.64628433528525631</v>
      </c>
      <c r="V111" s="6">
        <f t="shared" si="26"/>
        <v>0.6864974878416602</v>
      </c>
      <c r="W111" s="6">
        <f t="shared" si="26"/>
        <v>5.4802613313037533E-2</v>
      </c>
      <c r="Y111" s="8">
        <f t="shared" si="34"/>
        <v>1578733428184.8474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Top 25% to 50%</v>
      </c>
      <c r="C112" s="2">
        <v>2002076</v>
      </c>
      <c r="D112" s="2">
        <v>186451</v>
      </c>
      <c r="E112" s="3">
        <v>269865242.89999962</v>
      </c>
      <c r="G112" s="7">
        <f t="shared" si="27"/>
        <v>134.7927066205277</v>
      </c>
      <c r="H112" s="7">
        <f t="shared" si="28"/>
        <v>1617.5124794463322</v>
      </c>
      <c r="I112" s="7">
        <f t="shared" si="29"/>
        <v>1447.3788979410119</v>
      </c>
      <c r="J112" s="2">
        <f t="shared" si="30"/>
        <v>166839.66666666666</v>
      </c>
      <c r="K112" s="18">
        <f t="shared" si="31"/>
        <v>10.73781315198095</v>
      </c>
      <c r="M112" s="5">
        <f t="shared" si="32"/>
        <v>4.402533089712001E-3</v>
      </c>
      <c r="N112" s="5">
        <f t="shared" si="32"/>
        <v>3.9618563988705509E-3</v>
      </c>
      <c r="O112" s="6">
        <f t="shared" si="32"/>
        <v>1.4636153066031425E-3</v>
      </c>
      <c r="Q112" s="11">
        <f t="shared" si="35"/>
        <v>295903412</v>
      </c>
      <c r="R112" s="11">
        <f t="shared" si="35"/>
        <v>32494069</v>
      </c>
      <c r="S112" s="8">
        <f t="shared" si="35"/>
        <v>10374515342.25</v>
      </c>
      <c r="U112" s="6">
        <f t="shared" si="26"/>
        <v>0.65068686837496836</v>
      </c>
      <c r="V112" s="6">
        <f t="shared" si="26"/>
        <v>0.69045934424053079</v>
      </c>
      <c r="W112" s="6">
        <f t="shared" si="26"/>
        <v>5.6266228619640674E-2</v>
      </c>
      <c r="Y112" s="8">
        <f t="shared" si="34"/>
        <v>1760011808313.6365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Top 25% to 50%</v>
      </c>
      <c r="C113" s="2">
        <v>1943096</v>
      </c>
      <c r="D113" s="2">
        <v>180858</v>
      </c>
      <c r="E113" s="3">
        <v>268112925.02000046</v>
      </c>
      <c r="G113" s="7">
        <f t="shared" si="27"/>
        <v>137.98233593193567</v>
      </c>
      <c r="H113" s="7">
        <f t="shared" si="28"/>
        <v>1655.788031183228</v>
      </c>
      <c r="I113" s="7">
        <f t="shared" si="29"/>
        <v>1482.4499055612716</v>
      </c>
      <c r="J113" s="2">
        <f t="shared" si="30"/>
        <v>161924.66666666666</v>
      </c>
      <c r="K113" s="18">
        <f t="shared" si="31"/>
        <v>10.743765827334151</v>
      </c>
      <c r="M113" s="5">
        <f t="shared" si="32"/>
        <v>4.2728370134235815E-3</v>
      </c>
      <c r="N113" s="5">
        <f t="shared" si="32"/>
        <v>3.843011968758173E-3</v>
      </c>
      <c r="O113" s="6">
        <f t="shared" si="32"/>
        <v>1.4541116030374651E-3</v>
      </c>
      <c r="Q113" s="11">
        <f t="shared" si="35"/>
        <v>297846508</v>
      </c>
      <c r="R113" s="11">
        <f t="shared" si="35"/>
        <v>32674927</v>
      </c>
      <c r="S113" s="8">
        <f t="shared" si="35"/>
        <v>10642628267.27</v>
      </c>
      <c r="U113" s="6">
        <f t="shared" si="26"/>
        <v>0.65495970538839188</v>
      </c>
      <c r="V113" s="6">
        <f t="shared" si="26"/>
        <v>0.69430235620928893</v>
      </c>
      <c r="W113" s="6">
        <f t="shared" si="26"/>
        <v>5.7720340222678142E-2</v>
      </c>
      <c r="Y113" s="8">
        <f t="shared" si="34"/>
        <v>1668140210210.8796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Top 25% to 50%</v>
      </c>
      <c r="C114" s="2">
        <v>2685680</v>
      </c>
      <c r="D114" s="2">
        <v>249833</v>
      </c>
      <c r="E114" s="3">
        <v>380943347.68000031</v>
      </c>
      <c r="G114" s="7">
        <f t="shared" si="27"/>
        <v>141.84241893300776</v>
      </c>
      <c r="H114" s="7">
        <f t="shared" si="28"/>
        <v>1702.1090271960932</v>
      </c>
      <c r="I114" s="7">
        <f t="shared" si="29"/>
        <v>1524.791951743766</v>
      </c>
      <c r="J114" s="2">
        <f t="shared" si="30"/>
        <v>223806.66666666666</v>
      </c>
      <c r="K114" s="18">
        <f t="shared" si="31"/>
        <v>10.749900933823794</v>
      </c>
      <c r="M114" s="5">
        <f t="shared" si="32"/>
        <v>5.9057673476819693E-3</v>
      </c>
      <c r="N114" s="5">
        <f t="shared" si="32"/>
        <v>5.308646613314095E-3</v>
      </c>
      <c r="O114" s="6">
        <f t="shared" si="32"/>
        <v>2.0660478860543624E-3</v>
      </c>
      <c r="Q114" s="11">
        <f t="shared" si="35"/>
        <v>300532188</v>
      </c>
      <c r="R114" s="11">
        <f t="shared" si="35"/>
        <v>32924760</v>
      </c>
      <c r="S114" s="8">
        <f t="shared" si="35"/>
        <v>11023571614.950001</v>
      </c>
      <c r="U114" s="6">
        <f t="shared" si="26"/>
        <v>0.66086547273607388</v>
      </c>
      <c r="V114" s="6">
        <f t="shared" si="26"/>
        <v>0.69961100282260302</v>
      </c>
      <c r="W114" s="6">
        <f t="shared" si="26"/>
        <v>5.9786388108732505E-2</v>
      </c>
      <c r="Y114" s="8">
        <f t="shared" si="34"/>
        <v>2239576968511.2515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Top 25% to 50%</v>
      </c>
      <c r="C115" s="2">
        <v>2580918</v>
      </c>
      <c r="D115" s="2">
        <v>240092</v>
      </c>
      <c r="E115" s="3">
        <v>378110459.01999855</v>
      </c>
      <c r="G115" s="7">
        <f t="shared" si="27"/>
        <v>146.50231391311098</v>
      </c>
      <c r="H115" s="7">
        <f t="shared" si="28"/>
        <v>1758.0277669573318</v>
      </c>
      <c r="I115" s="7">
        <f t="shared" si="29"/>
        <v>1574.8565509054802</v>
      </c>
      <c r="J115" s="2">
        <f t="shared" si="30"/>
        <v>215076.5</v>
      </c>
      <c r="K115" s="18">
        <f t="shared" si="31"/>
        <v>10.749704280025989</v>
      </c>
      <c r="M115" s="5">
        <f t="shared" si="32"/>
        <v>5.6753973859300635E-3</v>
      </c>
      <c r="N115" s="5">
        <f t="shared" si="32"/>
        <v>5.1016622411122941E-3</v>
      </c>
      <c r="O115" s="6">
        <f t="shared" si="32"/>
        <v>2.0506837022116232E-3</v>
      </c>
      <c r="Q115" s="11">
        <f t="shared" si="35"/>
        <v>303113106</v>
      </c>
      <c r="R115" s="11">
        <f t="shared" si="35"/>
        <v>33164852</v>
      </c>
      <c r="S115" s="8">
        <f t="shared" si="35"/>
        <v>11401682073.969999</v>
      </c>
      <c r="U115" s="6">
        <f t="shared" si="26"/>
        <v>0.66654087012200391</v>
      </c>
      <c r="V115" s="6">
        <f t="shared" si="26"/>
        <v>0.70471266506371533</v>
      </c>
      <c r="W115" s="6">
        <f t="shared" si="26"/>
        <v>6.1837071810944125E-2</v>
      </c>
      <c r="Y115" s="8">
        <f t="shared" si="34"/>
        <v>2076799046639.5825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Top 25% to 50%</v>
      </c>
      <c r="C116" s="2">
        <v>2500630</v>
      </c>
      <c r="D116" s="2">
        <v>232467</v>
      </c>
      <c r="E116" s="3">
        <v>377714205.23000145</v>
      </c>
      <c r="G116" s="7">
        <f t="shared" si="27"/>
        <v>151.04761809224132</v>
      </c>
      <c r="H116" s="7">
        <f t="shared" si="28"/>
        <v>1812.5714171068958</v>
      </c>
      <c r="I116" s="7">
        <f t="shared" si="29"/>
        <v>1624.8078446833376</v>
      </c>
      <c r="J116" s="2">
        <f t="shared" si="30"/>
        <v>208385.83333333334</v>
      </c>
      <c r="K116" s="18">
        <f t="shared" si="31"/>
        <v>10.756924638765932</v>
      </c>
      <c r="M116" s="5">
        <f t="shared" si="32"/>
        <v>5.4988453585810533E-3</v>
      </c>
      <c r="N116" s="5">
        <f t="shared" si="32"/>
        <v>4.9396402887420306E-3</v>
      </c>
      <c r="O116" s="6">
        <f t="shared" si="32"/>
        <v>2.0485346180757523E-3</v>
      </c>
      <c r="Q116" s="11">
        <f t="shared" si="35"/>
        <v>305613736</v>
      </c>
      <c r="R116" s="11">
        <f t="shared" si="35"/>
        <v>33397319</v>
      </c>
      <c r="S116" s="8">
        <f t="shared" si="35"/>
        <v>11779396279.200001</v>
      </c>
      <c r="U116" s="6">
        <f t="shared" si="26"/>
        <v>0.67203971548058505</v>
      </c>
      <c r="V116" s="6">
        <f t="shared" si="26"/>
        <v>0.70965230535245738</v>
      </c>
      <c r="W116" s="6">
        <f t="shared" si="26"/>
        <v>6.3885606429019873E-2</v>
      </c>
      <c r="Y116" s="8">
        <f t="shared" si="34"/>
        <v>1942174513446.75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Top 25% to 50%</v>
      </c>
      <c r="C117" s="2">
        <v>2404634</v>
      </c>
      <c r="D117" s="2">
        <v>223662</v>
      </c>
      <c r="E117" s="3">
        <v>374588900.93999863</v>
      </c>
      <c r="G117" s="7">
        <f t="shared" si="27"/>
        <v>155.77792750996559</v>
      </c>
      <c r="H117" s="7">
        <f t="shared" si="28"/>
        <v>1869.3351301195871</v>
      </c>
      <c r="I117" s="7">
        <f t="shared" si="29"/>
        <v>1674.7990313061612</v>
      </c>
      <c r="J117" s="2">
        <f t="shared" si="30"/>
        <v>200386.16666666666</v>
      </c>
      <c r="K117" s="18">
        <f t="shared" si="31"/>
        <v>10.751196001108816</v>
      </c>
      <c r="M117" s="5">
        <f t="shared" si="32"/>
        <v>5.2877516905684534E-3</v>
      </c>
      <c r="N117" s="5">
        <f t="shared" si="32"/>
        <v>4.7525447752180738E-3</v>
      </c>
      <c r="O117" s="6">
        <f t="shared" si="32"/>
        <v>2.0315845168048913E-3</v>
      </c>
      <c r="Q117" s="11">
        <f t="shared" si="35"/>
        <v>308018370</v>
      </c>
      <c r="R117" s="11">
        <f t="shared" si="35"/>
        <v>33620981</v>
      </c>
      <c r="S117" s="8">
        <f t="shared" si="35"/>
        <v>12153985180.139999</v>
      </c>
      <c r="U117" s="6">
        <f t="shared" si="26"/>
        <v>0.67732746717115344</v>
      </c>
      <c r="V117" s="6">
        <f t="shared" si="26"/>
        <v>0.71440485012767541</v>
      </c>
      <c r="W117" s="6">
        <f t="shared" si="26"/>
        <v>6.5917190945824766E-2</v>
      </c>
      <c r="Y117" s="8">
        <f t="shared" si="34"/>
        <v>1798811567394.7803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Top 25% to 50%</v>
      </c>
      <c r="C118" s="2">
        <v>2324049</v>
      </c>
      <c r="D118" s="2">
        <v>215848</v>
      </c>
      <c r="E118" s="3">
        <v>372312536.82999992</v>
      </c>
      <c r="G118" s="7">
        <f t="shared" si="27"/>
        <v>160.19995139086996</v>
      </c>
      <c r="H118" s="7">
        <f t="shared" si="28"/>
        <v>1922.3994166904395</v>
      </c>
      <c r="I118" s="7">
        <f t="shared" si="29"/>
        <v>1724.8829585171043</v>
      </c>
      <c r="J118" s="2">
        <f t="shared" si="30"/>
        <v>193670.75</v>
      </c>
      <c r="K118" s="18">
        <f t="shared" si="31"/>
        <v>10.767062933175197</v>
      </c>
      <c r="M118" s="5">
        <f t="shared" si="32"/>
        <v>5.1105465649716022E-3</v>
      </c>
      <c r="N118" s="5">
        <f t="shared" si="32"/>
        <v>4.5865068033070925E-3</v>
      </c>
      <c r="O118" s="6">
        <f t="shared" si="32"/>
        <v>2.01923864625486E-3</v>
      </c>
      <c r="Q118" s="11">
        <f t="shared" si="35"/>
        <v>310342419</v>
      </c>
      <c r="R118" s="11">
        <f t="shared" si="35"/>
        <v>33836829</v>
      </c>
      <c r="S118" s="8">
        <f t="shared" si="35"/>
        <v>12526297716.969999</v>
      </c>
      <c r="U118" s="6">
        <f t="shared" si="26"/>
        <v>0.68243801373612512</v>
      </c>
      <c r="V118" s="6">
        <f t="shared" si="26"/>
        <v>0.71899135693098248</v>
      </c>
      <c r="W118" s="6">
        <f t="shared" si="26"/>
        <v>6.7936429592079628E-2</v>
      </c>
      <c r="Y118" s="8">
        <f t="shared" si="34"/>
        <v>1677492240532.8159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Top 25% to 50%</v>
      </c>
      <c r="C119" s="2">
        <v>2255434</v>
      </c>
      <c r="D119" s="2">
        <v>209249</v>
      </c>
      <c r="E119" s="3">
        <v>371377434.84000015</v>
      </c>
      <c r="G119" s="7">
        <f t="shared" si="27"/>
        <v>164.65896800349739</v>
      </c>
      <c r="H119" s="7">
        <f t="shared" si="28"/>
        <v>1975.9076160419686</v>
      </c>
      <c r="I119" s="7">
        <f t="shared" si="29"/>
        <v>1774.811037758843</v>
      </c>
      <c r="J119" s="2">
        <f t="shared" si="30"/>
        <v>187952.83333333334</v>
      </c>
      <c r="K119" s="18">
        <f t="shared" si="31"/>
        <v>10.77870861987393</v>
      </c>
      <c r="M119" s="5">
        <f t="shared" si="32"/>
        <v>4.959663277848342E-3</v>
      </c>
      <c r="N119" s="5">
        <f t="shared" si="32"/>
        <v>4.446286099872159E-3</v>
      </c>
      <c r="O119" s="6">
        <f t="shared" si="32"/>
        <v>2.0141671165866031E-3</v>
      </c>
      <c r="Q119" s="11">
        <f t="shared" si="35"/>
        <v>312597853</v>
      </c>
      <c r="R119" s="11">
        <f t="shared" si="35"/>
        <v>34046078</v>
      </c>
      <c r="S119" s="8">
        <f t="shared" si="35"/>
        <v>12897675151.809999</v>
      </c>
      <c r="U119" s="6">
        <f t="shared" si="26"/>
        <v>0.68739767701397336</v>
      </c>
      <c r="V119" s="6">
        <f t="shared" si="26"/>
        <v>0.72343764303085467</v>
      </c>
      <c r="W119" s="6">
        <f t="shared" si="26"/>
        <v>6.9950596708666227E-2</v>
      </c>
      <c r="Y119" s="8">
        <f t="shared" si="34"/>
        <v>1569307559422.8049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Top 25% to 50%</v>
      </c>
      <c r="C120" s="2">
        <v>2182787</v>
      </c>
      <c r="D120" s="2">
        <v>202599</v>
      </c>
      <c r="E120" s="3">
        <v>369716508.11000061</v>
      </c>
      <c r="G120" s="7">
        <f t="shared" si="27"/>
        <v>169.37818857726413</v>
      </c>
      <c r="H120" s="7">
        <f t="shared" si="28"/>
        <v>2032.5382629271694</v>
      </c>
      <c r="I120" s="7">
        <f t="shared" si="29"/>
        <v>1824.8683760038332</v>
      </c>
      <c r="J120" s="2">
        <f t="shared" si="30"/>
        <v>181898.91666666666</v>
      </c>
      <c r="K120" s="18">
        <f t="shared" si="31"/>
        <v>10.773927808133308</v>
      </c>
      <c r="M120" s="5">
        <f t="shared" si="32"/>
        <v>4.7999136872392406E-3</v>
      </c>
      <c r="N120" s="5">
        <f t="shared" si="32"/>
        <v>4.3049817086246505E-3</v>
      </c>
      <c r="O120" s="6">
        <f t="shared" si="32"/>
        <v>2.0051590733163754E-3</v>
      </c>
      <c r="Q120" s="11">
        <f t="shared" si="35"/>
        <v>314780640</v>
      </c>
      <c r="R120" s="11">
        <f t="shared" si="35"/>
        <v>34248677</v>
      </c>
      <c r="S120" s="8">
        <f t="shared" si="35"/>
        <v>13267391659.92</v>
      </c>
      <c r="U120" s="6">
        <f t="shared" si="26"/>
        <v>0.69219759070121267</v>
      </c>
      <c r="V120" s="6">
        <f t="shared" si="26"/>
        <v>0.72774262473947937</v>
      </c>
      <c r="W120" s="6">
        <f t="shared" si="26"/>
        <v>7.19557557819826E-2</v>
      </c>
      <c r="Y120" s="8">
        <f t="shared" si="34"/>
        <v>1459813154016.3616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Top 25% to 50%</v>
      </c>
      <c r="C121" s="2">
        <v>2108462</v>
      </c>
      <c r="D121" s="2">
        <v>195471</v>
      </c>
      <c r="E121" s="3">
        <v>366471464</v>
      </c>
      <c r="G121" s="7">
        <f t="shared" si="27"/>
        <v>173.80985002338198</v>
      </c>
      <c r="H121" s="7">
        <f t="shared" si="28"/>
        <v>2085.7182002805839</v>
      </c>
      <c r="I121" s="7">
        <f t="shared" si="29"/>
        <v>1874.8124478822945</v>
      </c>
      <c r="J121" s="2">
        <f t="shared" si="30"/>
        <v>175705.16666666666</v>
      </c>
      <c r="K121" s="18">
        <f t="shared" si="31"/>
        <v>10.786571921154545</v>
      </c>
      <c r="M121" s="5">
        <f t="shared" si="32"/>
        <v>4.6364742014790373E-3</v>
      </c>
      <c r="N121" s="5">
        <f t="shared" si="32"/>
        <v>4.1535204002318329E-3</v>
      </c>
      <c r="O121" s="6">
        <f t="shared" si="32"/>
        <v>1.9875595626162915E-3</v>
      </c>
      <c r="Q121" s="11">
        <f t="shared" si="35"/>
        <v>316889102</v>
      </c>
      <c r="R121" s="11">
        <f t="shared" si="35"/>
        <v>34444148</v>
      </c>
      <c r="S121" s="8">
        <f t="shared" si="35"/>
        <v>13633863123.92</v>
      </c>
      <c r="U121" s="6">
        <f t="shared" si="26"/>
        <v>0.69683406490269173</v>
      </c>
      <c r="V121" s="6">
        <f t="shared" si="26"/>
        <v>0.73189614513971113</v>
      </c>
      <c r="W121" s="6">
        <f t="shared" si="26"/>
        <v>7.3943315344598901E-2</v>
      </c>
      <c r="Y121" s="8">
        <f t="shared" si="34"/>
        <v>1357661229597.9441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Top 25% to 50%</v>
      </c>
      <c r="C122" s="2">
        <v>2042798</v>
      </c>
      <c r="D122" s="2">
        <v>189480</v>
      </c>
      <c r="E122" s="3">
        <v>364721843.25</v>
      </c>
      <c r="G122" s="7">
        <f t="shared" si="27"/>
        <v>178.54033695451042</v>
      </c>
      <c r="H122" s="7">
        <f t="shared" si="28"/>
        <v>2142.4840434541252</v>
      </c>
      <c r="I122" s="7">
        <f t="shared" si="29"/>
        <v>1924.8566774857504</v>
      </c>
      <c r="J122" s="2">
        <f t="shared" si="30"/>
        <v>170233.16666666666</v>
      </c>
      <c r="K122" s="18">
        <f t="shared" si="31"/>
        <v>10.781074519738231</v>
      </c>
      <c r="M122" s="5">
        <f t="shared" si="32"/>
        <v>4.4920801161381961E-3</v>
      </c>
      <c r="N122" s="5">
        <f t="shared" si="32"/>
        <v>4.0262189554252431E-3</v>
      </c>
      <c r="O122" s="6">
        <f t="shared" si="32"/>
        <v>1.9780704869467756E-3</v>
      </c>
      <c r="Q122" s="11">
        <f t="shared" ref="Q122:S137" si="36">+Q121+C122</f>
        <v>318931900</v>
      </c>
      <c r="R122" s="11">
        <f t="shared" si="36"/>
        <v>34633628</v>
      </c>
      <c r="S122" s="8">
        <f t="shared" si="36"/>
        <v>13998584967.17</v>
      </c>
      <c r="U122" s="6">
        <f t="shared" si="26"/>
        <v>0.70132614501882984</v>
      </c>
      <c r="V122" s="6">
        <f t="shared" si="26"/>
        <v>0.73592236409513645</v>
      </c>
      <c r="W122" s="6">
        <f t="shared" si="26"/>
        <v>7.5921385831545674E-2</v>
      </c>
      <c r="Y122" s="8">
        <f t="shared" si="34"/>
        <v>1262204479770.0903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Top 25% to 50%</v>
      </c>
      <c r="C123" s="2">
        <v>1976727</v>
      </c>
      <c r="D123" s="2">
        <v>183280</v>
      </c>
      <c r="E123" s="3">
        <v>361957295.19000053</v>
      </c>
      <c r="G123" s="7">
        <f t="shared" si="27"/>
        <v>183.10940012960845</v>
      </c>
      <c r="H123" s="7">
        <f t="shared" si="28"/>
        <v>2197.3128015553011</v>
      </c>
      <c r="I123" s="7">
        <f t="shared" si="29"/>
        <v>1974.8870318092565</v>
      </c>
      <c r="J123" s="2">
        <f t="shared" si="30"/>
        <v>164727.25</v>
      </c>
      <c r="K123" s="18">
        <f t="shared" si="31"/>
        <v>10.785284810126582</v>
      </c>
      <c r="M123" s="5">
        <f t="shared" si="32"/>
        <v>4.3467910443095734E-3</v>
      </c>
      <c r="N123" s="5">
        <f t="shared" si="32"/>
        <v>3.8944765154651602E-3</v>
      </c>
      <c r="O123" s="6">
        <f t="shared" si="32"/>
        <v>1.9630769486423463E-3</v>
      </c>
      <c r="Q123" s="11">
        <f t="shared" si="36"/>
        <v>320908627</v>
      </c>
      <c r="R123" s="11">
        <f t="shared" si="36"/>
        <v>34816908</v>
      </c>
      <c r="S123" s="8">
        <f t="shared" si="36"/>
        <v>14360542262.360001</v>
      </c>
      <c r="U123" s="6">
        <f t="shared" si="26"/>
        <v>0.70567293606313941</v>
      </c>
      <c r="V123" s="6">
        <f t="shared" si="26"/>
        <v>0.7398168406106016</v>
      </c>
      <c r="W123" s="6">
        <f t="shared" si="26"/>
        <v>7.7884462780188027E-2</v>
      </c>
      <c r="Y123" s="8">
        <f t="shared" si="34"/>
        <v>1172689138001.7739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Top 25% to 50%</v>
      </c>
      <c r="C124" s="2">
        <v>1923430</v>
      </c>
      <c r="D124" s="2">
        <v>178232</v>
      </c>
      <c r="E124" s="3">
        <v>360886157.44999886</v>
      </c>
      <c r="G124" s="7">
        <f t="shared" si="27"/>
        <v>187.6263536754646</v>
      </c>
      <c r="H124" s="7">
        <f t="shared" si="28"/>
        <v>2251.5162441055754</v>
      </c>
      <c r="I124" s="7">
        <f t="shared" si="29"/>
        <v>2024.8112429305561</v>
      </c>
      <c r="J124" s="2">
        <f t="shared" si="30"/>
        <v>160285.83333333334</v>
      </c>
      <c r="K124" s="18">
        <f t="shared" si="31"/>
        <v>10.791720903092598</v>
      </c>
      <c r="M124" s="5">
        <f t="shared" si="32"/>
        <v>4.2295917940901109E-3</v>
      </c>
      <c r="N124" s="5">
        <f t="shared" si="32"/>
        <v>3.7872126708008861E-3</v>
      </c>
      <c r="O124" s="6">
        <f t="shared" si="32"/>
        <v>1.9572676284983375E-3</v>
      </c>
      <c r="Q124" s="11">
        <f t="shared" si="36"/>
        <v>322832057</v>
      </c>
      <c r="R124" s="11">
        <f t="shared" si="36"/>
        <v>34995140</v>
      </c>
      <c r="S124" s="8">
        <f t="shared" si="36"/>
        <v>14721428419.809999</v>
      </c>
      <c r="U124" s="6">
        <f t="shared" si="26"/>
        <v>0.70990252785722963</v>
      </c>
      <c r="V124" s="6">
        <f t="shared" si="26"/>
        <v>0.74360405328140244</v>
      </c>
      <c r="W124" s="6">
        <f t="shared" si="26"/>
        <v>7.9841730408686362E-2</v>
      </c>
      <c r="Y124" s="8">
        <f t="shared" si="34"/>
        <v>1095179879340.7777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Top 25% to 50%</v>
      </c>
      <c r="C125" s="2">
        <v>1873817</v>
      </c>
      <c r="D125" s="2">
        <v>173807</v>
      </c>
      <c r="E125" s="3">
        <v>360628984.29000092</v>
      </c>
      <c r="G125" s="7">
        <f t="shared" si="27"/>
        <v>192.45688575245123</v>
      </c>
      <c r="H125" s="7">
        <f t="shared" si="28"/>
        <v>2309.482629029415</v>
      </c>
      <c r="I125" s="7">
        <f t="shared" si="29"/>
        <v>2074.8818188565529</v>
      </c>
      <c r="J125" s="2">
        <f t="shared" si="30"/>
        <v>156151.41666666666</v>
      </c>
      <c r="K125" s="18">
        <f t="shared" si="31"/>
        <v>10.781021477846117</v>
      </c>
      <c r="M125" s="5">
        <f t="shared" si="32"/>
        <v>4.1204936009246766E-3</v>
      </c>
      <c r="N125" s="5">
        <f t="shared" si="32"/>
        <v>3.6931868164745366E-3</v>
      </c>
      <c r="O125" s="6">
        <f t="shared" si="32"/>
        <v>1.9558728487579914E-3</v>
      </c>
      <c r="Q125" s="11">
        <f t="shared" si="36"/>
        <v>324705874</v>
      </c>
      <c r="R125" s="11">
        <f t="shared" si="36"/>
        <v>35168947</v>
      </c>
      <c r="S125" s="8">
        <f t="shared" si="36"/>
        <v>15082057404.1</v>
      </c>
      <c r="U125" s="6">
        <f t="shared" si="26"/>
        <v>0.71402302145815422</v>
      </c>
      <c r="V125" s="6">
        <f t="shared" si="26"/>
        <v>0.74729724009787701</v>
      </c>
      <c r="W125" s="6">
        <f t="shared" si="26"/>
        <v>8.1797603257444354E-2</v>
      </c>
      <c r="Y125" s="8">
        <f t="shared" si="34"/>
        <v>1020135188377.3521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Top 10% to 25%</v>
      </c>
      <c r="C126" s="2">
        <v>1814157</v>
      </c>
      <c r="D126" s="2">
        <v>167986</v>
      </c>
      <c r="E126" s="3">
        <v>356948077.21999931</v>
      </c>
      <c r="G126" s="7">
        <f t="shared" si="27"/>
        <v>196.7569935898598</v>
      </c>
      <c r="H126" s="7">
        <f t="shared" si="28"/>
        <v>2361.0839230783176</v>
      </c>
      <c r="I126" s="7">
        <f t="shared" si="29"/>
        <v>2124.8680081673433</v>
      </c>
      <c r="J126" s="2">
        <f t="shared" si="30"/>
        <v>151179.75</v>
      </c>
      <c r="K126" s="18">
        <f t="shared" si="31"/>
        <v>10.799453525889062</v>
      </c>
      <c r="M126" s="5">
        <f t="shared" si="32"/>
        <v>3.9893022155166212E-3</v>
      </c>
      <c r="N126" s="5">
        <f t="shared" si="32"/>
        <v>3.56949766437653E-3</v>
      </c>
      <c r="O126" s="6">
        <f t="shared" si="32"/>
        <v>1.9359094334180085E-3</v>
      </c>
      <c r="Q126" s="11">
        <f t="shared" si="36"/>
        <v>326520031</v>
      </c>
      <c r="R126" s="11">
        <f t="shared" si="36"/>
        <v>35336933</v>
      </c>
      <c r="S126" s="8">
        <f t="shared" si="36"/>
        <v>15439005481.32</v>
      </c>
      <c r="U126" s="6">
        <f t="shared" si="26"/>
        <v>0.71801232367367085</v>
      </c>
      <c r="V126" s="6">
        <f t="shared" si="26"/>
        <v>0.75086673776225354</v>
      </c>
      <c r="W126" s="6">
        <f t="shared" si="26"/>
        <v>8.3733512690862363E-2</v>
      </c>
      <c r="Y126" s="8">
        <f t="shared" si="34"/>
        <v>948179280506.73401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Top 10% to 25%</v>
      </c>
      <c r="C127" s="2">
        <v>1763060</v>
      </c>
      <c r="D127" s="2">
        <v>163265</v>
      </c>
      <c r="E127" s="3">
        <v>355076463.85000038</v>
      </c>
      <c r="G127" s="7">
        <f t="shared" si="27"/>
        <v>201.39783322745703</v>
      </c>
      <c r="H127" s="7">
        <f t="shared" si="28"/>
        <v>2416.7739987294844</v>
      </c>
      <c r="I127" s="7">
        <f t="shared" si="29"/>
        <v>2174.8474189201629</v>
      </c>
      <c r="J127" s="2">
        <f t="shared" si="30"/>
        <v>146921.66666666666</v>
      </c>
      <c r="K127" s="18">
        <f t="shared" si="31"/>
        <v>10.798762747680152</v>
      </c>
      <c r="M127" s="5">
        <f t="shared" si="32"/>
        <v>3.8769407300959804E-3</v>
      </c>
      <c r="N127" s="5">
        <f t="shared" si="32"/>
        <v>3.4691821709811181E-3</v>
      </c>
      <c r="O127" s="6">
        <f t="shared" si="32"/>
        <v>1.9257587302487656E-3</v>
      </c>
      <c r="Q127" s="11">
        <f t="shared" si="36"/>
        <v>328283091</v>
      </c>
      <c r="R127" s="11">
        <f t="shared" si="36"/>
        <v>35500198</v>
      </c>
      <c r="S127" s="8">
        <f t="shared" si="36"/>
        <v>15794081945.17</v>
      </c>
      <c r="U127" s="6">
        <f t="shared" si="26"/>
        <v>0.72188926440376688</v>
      </c>
      <c r="V127" s="6">
        <f t="shared" si="26"/>
        <v>0.75433591993323468</v>
      </c>
      <c r="W127" s="6">
        <f t="shared" si="26"/>
        <v>8.5659271421111127E-2</v>
      </c>
      <c r="Y127" s="8">
        <f t="shared" si="34"/>
        <v>880946910802.39221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Top 10% to 25%</v>
      </c>
      <c r="C128" s="2">
        <v>1721044</v>
      </c>
      <c r="D128" s="2">
        <v>159192</v>
      </c>
      <c r="E128" s="3">
        <v>354177613.02000046</v>
      </c>
      <c r="G128" s="7">
        <f t="shared" si="27"/>
        <v>205.79230572838372</v>
      </c>
      <c r="H128" s="7">
        <f t="shared" si="28"/>
        <v>2469.5076687406045</v>
      </c>
      <c r="I128" s="7">
        <f t="shared" si="29"/>
        <v>2224.8455514096213</v>
      </c>
      <c r="J128" s="2">
        <f t="shared" si="30"/>
        <v>143420.33333333334</v>
      </c>
      <c r="K128" s="18">
        <f t="shared" si="31"/>
        <v>10.81112116186743</v>
      </c>
      <c r="M128" s="5">
        <f t="shared" si="32"/>
        <v>3.7845482183744778E-3</v>
      </c>
      <c r="N128" s="5">
        <f t="shared" si="32"/>
        <v>3.3826358874395994E-3</v>
      </c>
      <c r="O128" s="6">
        <f t="shared" si="32"/>
        <v>1.9208838089028245E-3</v>
      </c>
      <c r="Q128" s="11">
        <f t="shared" si="36"/>
        <v>330004135</v>
      </c>
      <c r="R128" s="11">
        <f t="shared" si="36"/>
        <v>35659390</v>
      </c>
      <c r="S128" s="8">
        <f t="shared" si="36"/>
        <v>16148259558.190001</v>
      </c>
      <c r="U128" s="6">
        <f t="shared" si="26"/>
        <v>0.72567381262214137</v>
      </c>
      <c r="V128" s="6">
        <f t="shared" si="26"/>
        <v>0.75771855582067427</v>
      </c>
      <c r="W128" s="6">
        <f t="shared" si="26"/>
        <v>8.7580155230013945E-2</v>
      </c>
      <c r="Y128" s="8">
        <f t="shared" si="34"/>
        <v>823312515064.81323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Top 10% to 25%</v>
      </c>
      <c r="C129" s="2">
        <v>1663323</v>
      </c>
      <c r="D129" s="2">
        <v>154092</v>
      </c>
      <c r="E129" s="3">
        <v>350538618.92000008</v>
      </c>
      <c r="G129" s="7">
        <f t="shared" si="27"/>
        <v>210.74596991684723</v>
      </c>
      <c r="H129" s="7">
        <f t="shared" si="28"/>
        <v>2528.9516390021668</v>
      </c>
      <c r="I129" s="7">
        <f t="shared" si="29"/>
        <v>2274.865787451653</v>
      </c>
      <c r="J129" s="2">
        <f t="shared" si="30"/>
        <v>138610.25</v>
      </c>
      <c r="K129" s="18">
        <f t="shared" si="31"/>
        <v>10.794350128494665</v>
      </c>
      <c r="M129" s="5">
        <f t="shared" si="32"/>
        <v>3.657620662941384E-3</v>
      </c>
      <c r="N129" s="5">
        <f t="shared" si="32"/>
        <v>3.2742671061821117E-3</v>
      </c>
      <c r="O129" s="6">
        <f t="shared" si="32"/>
        <v>1.901147708736073E-3</v>
      </c>
      <c r="Q129" s="11">
        <f t="shared" si="36"/>
        <v>331667458</v>
      </c>
      <c r="R129" s="11">
        <f t="shared" si="36"/>
        <v>35813482</v>
      </c>
      <c r="S129" s="8">
        <f t="shared" si="36"/>
        <v>16498798177.110001</v>
      </c>
      <c r="U129" s="6">
        <f t="shared" si="26"/>
        <v>0.72933143328508276</v>
      </c>
      <c r="V129" s="6">
        <f t="shared" si="26"/>
        <v>0.76099282292685633</v>
      </c>
      <c r="W129" s="6">
        <f t="shared" si="26"/>
        <v>8.9481302938750021E-2</v>
      </c>
      <c r="Y129" s="8">
        <f t="shared" si="34"/>
        <v>756706751343.33484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Top 10% to 25%</v>
      </c>
      <c r="C130" s="2">
        <v>1626695</v>
      </c>
      <c r="D130" s="2">
        <v>150557</v>
      </c>
      <c r="E130" s="3">
        <v>350027752.27999878</v>
      </c>
      <c r="G130" s="7">
        <f t="shared" si="27"/>
        <v>215.17724728974932</v>
      </c>
      <c r="H130" s="7">
        <f t="shared" si="28"/>
        <v>2582.1269674769919</v>
      </c>
      <c r="I130" s="7">
        <f t="shared" si="29"/>
        <v>2324.8852745471731</v>
      </c>
      <c r="J130" s="2">
        <f t="shared" si="30"/>
        <v>135557.91666666666</v>
      </c>
      <c r="K130" s="18">
        <f t="shared" si="31"/>
        <v>10.804512576632106</v>
      </c>
      <c r="M130" s="5">
        <f t="shared" si="32"/>
        <v>3.5770762770089963E-3</v>
      </c>
      <c r="N130" s="5">
        <f t="shared" si="32"/>
        <v>3.1991526666242257E-3</v>
      </c>
      <c r="O130" s="6">
        <f t="shared" si="32"/>
        <v>1.8983770213148112E-3</v>
      </c>
      <c r="Q130" s="11">
        <f t="shared" si="36"/>
        <v>333294153</v>
      </c>
      <c r="R130" s="11">
        <f t="shared" si="36"/>
        <v>35964039</v>
      </c>
      <c r="S130" s="8">
        <f t="shared" si="36"/>
        <v>16848825929.389999</v>
      </c>
      <c r="U130" s="6">
        <f t="shared" si="26"/>
        <v>0.73290850956209175</v>
      </c>
      <c r="V130" s="6">
        <f t="shared" si="26"/>
        <v>0.76419197559348062</v>
      </c>
      <c r="W130" s="6">
        <f t="shared" si="26"/>
        <v>9.1379679960064839E-2</v>
      </c>
      <c r="Y130" s="8">
        <f t="shared" si="34"/>
        <v>706742049504.70776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Top 10% to 25%</v>
      </c>
      <c r="C131" s="2">
        <v>1582688</v>
      </c>
      <c r="D131" s="2">
        <v>146343</v>
      </c>
      <c r="E131" s="3">
        <v>347548720.79000092</v>
      </c>
      <c r="G131" s="7">
        <f t="shared" si="27"/>
        <v>219.59395710967729</v>
      </c>
      <c r="H131" s="7">
        <f t="shared" si="28"/>
        <v>2635.1274853161276</v>
      </c>
      <c r="I131" s="7">
        <f t="shared" si="29"/>
        <v>2374.8913223727882</v>
      </c>
      <c r="J131" s="2">
        <f t="shared" si="30"/>
        <v>131890.66666666666</v>
      </c>
      <c r="K131" s="18">
        <f t="shared" si="31"/>
        <v>10.814921109995012</v>
      </c>
      <c r="M131" s="5">
        <f t="shared" si="32"/>
        <v>3.4803055881445595E-3</v>
      </c>
      <c r="N131" s="5">
        <f t="shared" si="32"/>
        <v>3.1096103050126467E-3</v>
      </c>
      <c r="O131" s="6">
        <f t="shared" si="32"/>
        <v>1.8849319833568975E-3</v>
      </c>
      <c r="Q131" s="11">
        <f t="shared" si="36"/>
        <v>334876841</v>
      </c>
      <c r="R131" s="11">
        <f t="shared" si="36"/>
        <v>36110382</v>
      </c>
      <c r="S131" s="8">
        <f t="shared" si="36"/>
        <v>17196374650.18</v>
      </c>
      <c r="U131" s="6">
        <f t="shared" si="26"/>
        <v>0.73638881515023624</v>
      </c>
      <c r="V131" s="6">
        <f t="shared" si="26"/>
        <v>0.76730158589849318</v>
      </c>
      <c r="W131" s="6">
        <f t="shared" si="26"/>
        <v>9.3264611943421727E-2</v>
      </c>
      <c r="Y131" s="8">
        <f t="shared" si="34"/>
        <v>656070881718.80347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Top 10% to 25%</v>
      </c>
      <c r="C132" s="2">
        <v>1536335</v>
      </c>
      <c r="D132" s="2">
        <v>142128</v>
      </c>
      <c r="E132" s="3">
        <v>344647825.95000076</v>
      </c>
      <c r="G132" s="7">
        <f t="shared" si="27"/>
        <v>224.33116862533285</v>
      </c>
      <c r="H132" s="7">
        <f t="shared" si="28"/>
        <v>2691.9740235039944</v>
      </c>
      <c r="I132" s="7">
        <f t="shared" si="29"/>
        <v>2424.9115300996341</v>
      </c>
      <c r="J132" s="2">
        <f t="shared" si="30"/>
        <v>128027.91666666667</v>
      </c>
      <c r="K132" s="18">
        <f t="shared" si="31"/>
        <v>10.809516773612518</v>
      </c>
      <c r="M132" s="5">
        <f t="shared" si="32"/>
        <v>3.378376082817379E-3</v>
      </c>
      <c r="N132" s="5">
        <f t="shared" si="32"/>
        <v>3.0200466946204291E-3</v>
      </c>
      <c r="O132" s="6">
        <f t="shared" si="32"/>
        <v>1.8691989677041792E-3</v>
      </c>
      <c r="Q132" s="11">
        <f t="shared" si="36"/>
        <v>336413176</v>
      </c>
      <c r="R132" s="11">
        <f t="shared" si="36"/>
        <v>36252510</v>
      </c>
      <c r="S132" s="8">
        <f t="shared" si="36"/>
        <v>17541022476.130001</v>
      </c>
      <c r="U132" s="6">
        <f t="shared" si="26"/>
        <v>0.73976719123305368</v>
      </c>
      <c r="V132" s="6">
        <f t="shared" si="26"/>
        <v>0.77032163259311359</v>
      </c>
      <c r="W132" s="6">
        <f t="shared" si="26"/>
        <v>9.513381091112591E-2</v>
      </c>
      <c r="Y132" s="8">
        <f t="shared" si="34"/>
        <v>604805546239.67798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Top 10% to 25%</v>
      </c>
      <c r="C133" s="2">
        <v>1494470</v>
      </c>
      <c r="D133" s="2">
        <v>138241</v>
      </c>
      <c r="E133" s="3">
        <v>342121864.2899971</v>
      </c>
      <c r="G133" s="7">
        <f t="shared" si="27"/>
        <v>228.92521381492909</v>
      </c>
      <c r="H133" s="7">
        <f t="shared" si="28"/>
        <v>2747.1025657791492</v>
      </c>
      <c r="I133" s="7">
        <f t="shared" si="29"/>
        <v>2474.821972424947</v>
      </c>
      <c r="J133" s="2">
        <f t="shared" si="30"/>
        <v>124539.16666666667</v>
      </c>
      <c r="K133" s="18">
        <f t="shared" si="31"/>
        <v>10.81061334915112</v>
      </c>
      <c r="M133" s="5">
        <f t="shared" si="32"/>
        <v>3.2863156176797955E-3</v>
      </c>
      <c r="N133" s="5">
        <f t="shared" si="32"/>
        <v>2.9374526842777127E-3</v>
      </c>
      <c r="O133" s="6">
        <f t="shared" si="32"/>
        <v>1.8554994037672109E-3</v>
      </c>
      <c r="Q133" s="11">
        <f t="shared" si="36"/>
        <v>337907646</v>
      </c>
      <c r="R133" s="11">
        <f t="shared" si="36"/>
        <v>36390751</v>
      </c>
      <c r="S133" s="8">
        <f t="shared" si="36"/>
        <v>17883144340.419998</v>
      </c>
      <c r="U133" s="6">
        <f t="shared" si="26"/>
        <v>0.74305350685073346</v>
      </c>
      <c r="V133" s="6">
        <f t="shared" si="26"/>
        <v>0.7732590852773914</v>
      </c>
      <c r="W133" s="6">
        <f t="shared" si="26"/>
        <v>9.6989310314893121E-2</v>
      </c>
      <c r="Y133" s="8">
        <f t="shared" si="34"/>
        <v>558858385783.91199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Top 10% to 25%</v>
      </c>
      <c r="C134" s="2">
        <v>2884924</v>
      </c>
      <c r="D134" s="2">
        <v>266634</v>
      </c>
      <c r="E134" s="3">
        <v>679807365.22000122</v>
      </c>
      <c r="G134" s="7">
        <f t="shared" si="27"/>
        <v>235.64134279447265</v>
      </c>
      <c r="H134" s="7">
        <f t="shared" si="28"/>
        <v>2827.6961135336719</v>
      </c>
      <c r="I134" s="7">
        <f t="shared" si="29"/>
        <v>2549.5899443431867</v>
      </c>
      <c r="J134" s="2">
        <f t="shared" si="30"/>
        <v>240410.33333333334</v>
      </c>
      <c r="K134" s="18">
        <f t="shared" si="31"/>
        <v>10.81979042432698</v>
      </c>
      <c r="M134" s="5">
        <f t="shared" si="32"/>
        <v>6.3439017156712851E-3</v>
      </c>
      <c r="N134" s="5">
        <f t="shared" si="32"/>
        <v>5.6656473768252813E-3</v>
      </c>
      <c r="O134" s="6">
        <f t="shared" si="32"/>
        <v>3.6869381717535292E-3</v>
      </c>
      <c r="Q134" s="11">
        <f t="shared" si="36"/>
        <v>340792570</v>
      </c>
      <c r="R134" s="11">
        <f t="shared" si="36"/>
        <v>36657385</v>
      </c>
      <c r="S134" s="8">
        <f t="shared" si="36"/>
        <v>18562951705.639999</v>
      </c>
      <c r="U134" s="6">
        <f t="shared" si="26"/>
        <v>0.74939740856640469</v>
      </c>
      <c r="V134" s="6">
        <f t="shared" si="26"/>
        <v>0.77892473265421669</v>
      </c>
      <c r="W134" s="6">
        <f t="shared" si="26"/>
        <v>0.10067624848664665</v>
      </c>
      <c r="Y134" s="8">
        <f t="shared" si="34"/>
        <v>998293129039.2666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Top 10% to 25%</v>
      </c>
      <c r="C135" s="2">
        <v>2743303</v>
      </c>
      <c r="D135" s="2">
        <v>253642</v>
      </c>
      <c r="E135" s="3">
        <v>672047711.88000107</v>
      </c>
      <c r="G135" s="7">
        <f t="shared" si="27"/>
        <v>244.97757334133382</v>
      </c>
      <c r="H135" s="7">
        <f t="shared" si="28"/>
        <v>2939.7308800960059</v>
      </c>
      <c r="I135" s="7">
        <f t="shared" si="29"/>
        <v>2649.5915971329709</v>
      </c>
      <c r="J135" s="2">
        <f t="shared" si="30"/>
        <v>228608.58333333334</v>
      </c>
      <c r="K135" s="18">
        <f t="shared" si="31"/>
        <v>10.815649616388454</v>
      </c>
      <c r="M135" s="5">
        <f t="shared" si="32"/>
        <v>6.0324794026831155E-3</v>
      </c>
      <c r="N135" s="5">
        <f t="shared" si="32"/>
        <v>5.3895832187669914E-3</v>
      </c>
      <c r="O135" s="6">
        <f t="shared" si="32"/>
        <v>3.6448536584597333E-3</v>
      </c>
      <c r="Q135" s="11">
        <f t="shared" si="36"/>
        <v>343535873</v>
      </c>
      <c r="R135" s="11">
        <f t="shared" si="36"/>
        <v>36911027</v>
      </c>
      <c r="S135" s="8">
        <f t="shared" si="36"/>
        <v>19234999417.52</v>
      </c>
      <c r="U135" s="6">
        <f t="shared" si="26"/>
        <v>0.75542988796908783</v>
      </c>
      <c r="V135" s="6">
        <f t="shared" si="26"/>
        <v>0.78431431587298361</v>
      </c>
      <c r="W135" s="6">
        <f t="shared" si="26"/>
        <v>0.10432110214510638</v>
      </c>
      <c r="Y135" s="8">
        <f t="shared" si="34"/>
        <v>847773808440.08545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Top 10% to 25%</v>
      </c>
      <c r="C136" s="2">
        <v>2609281</v>
      </c>
      <c r="D136" s="2">
        <v>241232</v>
      </c>
      <c r="E136" s="3">
        <v>663293278.16999817</v>
      </c>
      <c r="G136" s="7">
        <f t="shared" si="27"/>
        <v>254.2053838471204</v>
      </c>
      <c r="H136" s="7">
        <f t="shared" si="28"/>
        <v>3050.4646061654448</v>
      </c>
      <c r="I136" s="7">
        <f t="shared" si="29"/>
        <v>2749.6073413560316</v>
      </c>
      <c r="J136" s="2">
        <f t="shared" si="30"/>
        <v>217440.08333333334</v>
      </c>
      <c r="K136" s="18">
        <f t="shared" si="31"/>
        <v>10.816479571532799</v>
      </c>
      <c r="M136" s="5">
        <f t="shared" si="32"/>
        <v>5.7377671691068765E-3</v>
      </c>
      <c r="N136" s="5">
        <f t="shared" si="32"/>
        <v>5.1258858510404379E-3</v>
      </c>
      <c r="O136" s="6">
        <f t="shared" si="32"/>
        <v>3.5973739495468271E-3</v>
      </c>
      <c r="Q136" s="11">
        <f t="shared" si="36"/>
        <v>346145154</v>
      </c>
      <c r="R136" s="11">
        <f t="shared" si="36"/>
        <v>37152259</v>
      </c>
      <c r="S136" s="8">
        <f t="shared" si="36"/>
        <v>19898292695.689999</v>
      </c>
      <c r="U136" s="6">
        <f t="shared" si="26"/>
        <v>0.76116765513819473</v>
      </c>
      <c r="V136" s="6">
        <f t="shared" si="26"/>
        <v>0.78944020172402407</v>
      </c>
      <c r="W136" s="6">
        <f t="shared" si="26"/>
        <v>0.10791847609465322</v>
      </c>
      <c r="Y136" s="8">
        <f t="shared" si="34"/>
        <v>716287791081.69214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Top 10% to 25%</v>
      </c>
      <c r="C137" s="2">
        <v>2490111</v>
      </c>
      <c r="D137" s="2">
        <v>230106</v>
      </c>
      <c r="E137" s="3">
        <v>655697861.31999969</v>
      </c>
      <c r="G137" s="7">
        <f t="shared" si="27"/>
        <v>263.32073603144585</v>
      </c>
      <c r="H137" s="7">
        <f t="shared" si="28"/>
        <v>3159.8488323773499</v>
      </c>
      <c r="I137" s="7">
        <f t="shared" si="29"/>
        <v>2849.5469971230636</v>
      </c>
      <c r="J137" s="2">
        <f t="shared" si="30"/>
        <v>207509.25</v>
      </c>
      <c r="K137" s="18">
        <f t="shared" si="31"/>
        <v>10.821582227321322</v>
      </c>
      <c r="M137" s="5">
        <f t="shared" si="32"/>
        <v>5.4757142458906859E-3</v>
      </c>
      <c r="N137" s="5">
        <f t="shared" si="32"/>
        <v>4.8894719176540051E-3</v>
      </c>
      <c r="O137" s="6">
        <f t="shared" si="32"/>
        <v>3.5561801735635723E-3</v>
      </c>
      <c r="Q137" s="11">
        <f t="shared" si="36"/>
        <v>348635265</v>
      </c>
      <c r="R137" s="11">
        <f t="shared" si="36"/>
        <v>37382365</v>
      </c>
      <c r="S137" s="8">
        <f t="shared" si="36"/>
        <v>20553990557.009998</v>
      </c>
      <c r="U137" s="6">
        <f t="shared" si="26"/>
        <v>0.76664336938408539</v>
      </c>
      <c r="V137" s="6">
        <f t="shared" si="26"/>
        <v>0.79432967364167806</v>
      </c>
      <c r="W137" s="6">
        <f t="shared" si="26"/>
        <v>0.11147465626821679</v>
      </c>
      <c r="Y137" s="8">
        <f t="shared" si="34"/>
        <v>603662518965.55554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Top 10% to 25%</v>
      </c>
      <c r="C138" s="2">
        <v>2370295</v>
      </c>
      <c r="D138" s="2">
        <v>219246</v>
      </c>
      <c r="E138" s="3">
        <v>646678909.78000259</v>
      </c>
      <c r="G138" s="7">
        <f t="shared" si="27"/>
        <v>272.82634008847111</v>
      </c>
      <c r="H138" s="7">
        <f t="shared" si="28"/>
        <v>3273.9160810616531</v>
      </c>
      <c r="I138" s="7">
        <f t="shared" si="29"/>
        <v>2949.5585314213376</v>
      </c>
      <c r="J138" s="2">
        <f t="shared" si="30"/>
        <v>197524.58333333334</v>
      </c>
      <c r="K138" s="18">
        <f t="shared" si="31"/>
        <v>10.811120841429261</v>
      </c>
      <c r="M138" s="5">
        <f t="shared" si="32"/>
        <v>5.2122407790108401E-3</v>
      </c>
      <c r="N138" s="5">
        <f t="shared" si="32"/>
        <v>4.6587101599174733E-3</v>
      </c>
      <c r="O138" s="6">
        <f t="shared" si="32"/>
        <v>3.5072658510609772E-3</v>
      </c>
      <c r="Q138" s="11">
        <f t="shared" ref="Q138:S153" si="37">+Q137+C138</f>
        <v>351005560</v>
      </c>
      <c r="R138" s="11">
        <f t="shared" si="37"/>
        <v>37601611</v>
      </c>
      <c r="S138" s="8">
        <f t="shared" si="37"/>
        <v>21200669466.790001</v>
      </c>
      <c r="U138" s="6">
        <f t="shared" si="26"/>
        <v>0.77185561016309623</v>
      </c>
      <c r="V138" s="6">
        <f t="shared" si="26"/>
        <v>0.79898838380159554</v>
      </c>
      <c r="W138" s="6">
        <f t="shared" si="26"/>
        <v>0.11498192211927775</v>
      </c>
      <c r="Y138" s="8">
        <f t="shared" si="34"/>
        <v>500328061134.38525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Top 10% to 25%</v>
      </c>
      <c r="C139" s="2">
        <v>2270461</v>
      </c>
      <c r="D139" s="2">
        <v>210016</v>
      </c>
      <c r="E139" s="3">
        <v>640466291.62999725</v>
      </c>
      <c r="G139" s="7">
        <f t="shared" si="27"/>
        <v>282.08645364531577</v>
      </c>
      <c r="H139" s="7">
        <f t="shared" si="28"/>
        <v>3385.0374437437895</v>
      </c>
      <c r="I139" s="7">
        <f t="shared" si="29"/>
        <v>3049.607132932716</v>
      </c>
      <c r="J139" s="2">
        <f t="shared" si="30"/>
        <v>189205.08333333334</v>
      </c>
      <c r="K139" s="18">
        <f t="shared" si="31"/>
        <v>10.810895360353497</v>
      </c>
      <c r="M139" s="5">
        <f t="shared" si="32"/>
        <v>4.9927074104082958E-3</v>
      </c>
      <c r="N139" s="5">
        <f t="shared" si="32"/>
        <v>4.4625839146220595E-3</v>
      </c>
      <c r="O139" s="6">
        <f t="shared" si="32"/>
        <v>3.473571689779905E-3</v>
      </c>
      <c r="Q139" s="11">
        <f t="shared" si="37"/>
        <v>353276021</v>
      </c>
      <c r="R139" s="11">
        <f t="shared" si="37"/>
        <v>37811627</v>
      </c>
      <c r="S139" s="8">
        <f t="shared" si="37"/>
        <v>21841135758.419998</v>
      </c>
      <c r="U139" s="6">
        <f t="shared" si="26"/>
        <v>0.77684831757350459</v>
      </c>
      <c r="V139" s="6">
        <f t="shared" si="26"/>
        <v>0.8034509677162176</v>
      </c>
      <c r="W139" s="6">
        <f t="shared" si="26"/>
        <v>0.11845549380905766</v>
      </c>
      <c r="Y139" s="8">
        <f t="shared" si="34"/>
        <v>414667857451.36871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Top 10% to 25%</v>
      </c>
      <c r="C140" s="2">
        <v>2177573</v>
      </c>
      <c r="D140" s="2">
        <v>201211</v>
      </c>
      <c r="E140" s="3">
        <v>633731110.09000015</v>
      </c>
      <c r="G140" s="7">
        <f t="shared" si="27"/>
        <v>291.02634450831277</v>
      </c>
      <c r="H140" s="7">
        <f t="shared" si="28"/>
        <v>3492.3161340997531</v>
      </c>
      <c r="I140" s="7">
        <f t="shared" si="29"/>
        <v>3149.584814398816</v>
      </c>
      <c r="J140" s="2">
        <f t="shared" si="30"/>
        <v>181464.41666666666</v>
      </c>
      <c r="K140" s="18">
        <f t="shared" si="31"/>
        <v>10.822335756991418</v>
      </c>
      <c r="M140" s="5">
        <f t="shared" si="32"/>
        <v>4.7884481846660323E-3</v>
      </c>
      <c r="N140" s="5">
        <f t="shared" si="32"/>
        <v>4.2754884010981027E-3</v>
      </c>
      <c r="O140" s="6">
        <f t="shared" si="32"/>
        <v>3.4370434037036446E-3</v>
      </c>
      <c r="Q140" s="11">
        <f t="shared" si="37"/>
        <v>355453594</v>
      </c>
      <c r="R140" s="11">
        <f t="shared" si="37"/>
        <v>38012838</v>
      </c>
      <c r="S140" s="8">
        <f t="shared" si="37"/>
        <v>22474866868.509998</v>
      </c>
      <c r="U140" s="6">
        <f t="shared" si="26"/>
        <v>0.78163676575817054</v>
      </c>
      <c r="V140" s="6">
        <f t="shared" si="26"/>
        <v>0.80772645611731575</v>
      </c>
      <c r="W140" s="6">
        <f t="shared" si="26"/>
        <v>0.1218925372127613</v>
      </c>
      <c r="Y140" s="8">
        <f t="shared" si="34"/>
        <v>342152286544.78229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Top 10% to 25%</v>
      </c>
      <c r="C141" s="2">
        <v>2080725</v>
      </c>
      <c r="D141" s="2">
        <v>192320</v>
      </c>
      <c r="E141" s="3">
        <v>624971693.11000061</v>
      </c>
      <c r="G141" s="7">
        <f t="shared" si="27"/>
        <v>300.36246650085934</v>
      </c>
      <c r="H141" s="7">
        <f t="shared" si="28"/>
        <v>3604.3495980103121</v>
      </c>
      <c r="I141" s="7">
        <f t="shared" si="29"/>
        <v>3249.6448269030816</v>
      </c>
      <c r="J141" s="2">
        <f t="shared" si="30"/>
        <v>173393.75</v>
      </c>
      <c r="K141" s="18">
        <f t="shared" si="31"/>
        <v>10.819077579034941</v>
      </c>
      <c r="M141" s="5">
        <f t="shared" si="32"/>
        <v>4.5754809822858887E-3</v>
      </c>
      <c r="N141" s="5">
        <f t="shared" si="32"/>
        <v>4.0865654924392165E-3</v>
      </c>
      <c r="O141" s="6">
        <f t="shared" si="32"/>
        <v>3.3895366680044589E-3</v>
      </c>
      <c r="Q141" s="11">
        <f t="shared" si="37"/>
        <v>357534319</v>
      </c>
      <c r="R141" s="11">
        <f t="shared" si="37"/>
        <v>38205158</v>
      </c>
      <c r="S141" s="8">
        <f t="shared" si="37"/>
        <v>23099838561.619999</v>
      </c>
      <c r="U141" s="6">
        <f t="shared" si="26"/>
        <v>0.78621224674045642</v>
      </c>
      <c r="V141" s="6">
        <f t="shared" si="26"/>
        <v>0.81181302160975488</v>
      </c>
      <c r="W141" s="6">
        <f t="shared" si="26"/>
        <v>0.12528207388076576</v>
      </c>
      <c r="Y141" s="8">
        <f t="shared" si="34"/>
        <v>275762480544.19904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10% to 25%</v>
      </c>
      <c r="C142" s="2">
        <v>1990156</v>
      </c>
      <c r="D142" s="2">
        <v>183829</v>
      </c>
      <c r="E142" s="3">
        <v>615733841.88999939</v>
      </c>
      <c r="G142" s="7">
        <f t="shared" si="27"/>
        <v>309.3897372316539</v>
      </c>
      <c r="H142" s="7">
        <f t="shared" si="28"/>
        <v>3712.6768467798465</v>
      </c>
      <c r="I142" s="7">
        <f t="shared" si="29"/>
        <v>3349.4924189872077</v>
      </c>
      <c r="J142" s="2">
        <f t="shared" si="30"/>
        <v>165846.33333333334</v>
      </c>
      <c r="K142" s="18">
        <f t="shared" si="31"/>
        <v>10.826126454476714</v>
      </c>
      <c r="M142" s="5">
        <f t="shared" si="32"/>
        <v>4.3763212004383836E-3</v>
      </c>
      <c r="N142" s="5">
        <f t="shared" si="32"/>
        <v>3.9061420960358191E-3</v>
      </c>
      <c r="O142" s="6">
        <f t="shared" si="32"/>
        <v>3.3394351421450266E-3</v>
      </c>
      <c r="Q142" s="11">
        <f t="shared" si="37"/>
        <v>359524475</v>
      </c>
      <c r="R142" s="11">
        <f t="shared" si="37"/>
        <v>38388987</v>
      </c>
      <c r="S142" s="8">
        <f t="shared" si="37"/>
        <v>23715572403.509998</v>
      </c>
      <c r="U142" s="6">
        <f t="shared" si="26"/>
        <v>0.79058856794089483</v>
      </c>
      <c r="V142" s="6">
        <f t="shared" si="26"/>
        <v>0.81571916370579078</v>
      </c>
      <c r="W142" s="6">
        <f t="shared" si="26"/>
        <v>0.12862150902291081</v>
      </c>
      <c r="Y142" s="8">
        <f t="shared" si="34"/>
        <v>220392198691.46136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10% to 25%</v>
      </c>
      <c r="C143" s="2">
        <v>1913280</v>
      </c>
      <c r="D143" s="2">
        <v>176786</v>
      </c>
      <c r="E143" s="3">
        <v>609845711.28000259</v>
      </c>
      <c r="G143" s="7">
        <f t="shared" si="27"/>
        <v>318.74357714500889</v>
      </c>
      <c r="H143" s="7">
        <f t="shared" si="28"/>
        <v>3824.9229257401066</v>
      </c>
      <c r="I143" s="7">
        <f t="shared" si="29"/>
        <v>3449.6267310760049</v>
      </c>
      <c r="J143" s="2">
        <f t="shared" si="30"/>
        <v>159440</v>
      </c>
      <c r="K143" s="18">
        <f t="shared" si="31"/>
        <v>10.822576448361296</v>
      </c>
      <c r="M143" s="5">
        <f t="shared" si="32"/>
        <v>4.2072721064955465E-3</v>
      </c>
      <c r="N143" s="5">
        <f t="shared" si="32"/>
        <v>3.7564869339972926E-3</v>
      </c>
      <c r="O143" s="6">
        <f t="shared" si="32"/>
        <v>3.3075008404340679E-3</v>
      </c>
      <c r="Q143" s="11">
        <f t="shared" si="37"/>
        <v>361437755</v>
      </c>
      <c r="R143" s="11">
        <f t="shared" si="37"/>
        <v>38565773</v>
      </c>
      <c r="S143" s="8">
        <f t="shared" si="37"/>
        <v>24325418114.790001</v>
      </c>
      <c r="U143" s="6">
        <f t="shared" si="26"/>
        <v>0.79479584004739035</v>
      </c>
      <c r="V143" s="6">
        <f t="shared" si="26"/>
        <v>0.819475650639788</v>
      </c>
      <c r="W143" s="6">
        <f t="shared" si="26"/>
        <v>0.13192900986334485</v>
      </c>
      <c r="Y143" s="8">
        <f t="shared" si="34"/>
        <v>172626305444.76218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10% to 25%</v>
      </c>
      <c r="C144" s="2">
        <v>1837141</v>
      </c>
      <c r="D144" s="2">
        <v>169672</v>
      </c>
      <c r="E144" s="3">
        <v>602288936.06999969</v>
      </c>
      <c r="G144" s="7">
        <f t="shared" si="27"/>
        <v>327.84034326706535</v>
      </c>
      <c r="H144" s="7">
        <f t="shared" si="28"/>
        <v>3934.0841192047842</v>
      </c>
      <c r="I144" s="7">
        <f t="shared" si="29"/>
        <v>3549.7249756589167</v>
      </c>
      <c r="J144" s="2">
        <f t="shared" si="30"/>
        <v>153095.08333333334</v>
      </c>
      <c r="K144" s="18">
        <f t="shared" si="31"/>
        <v>10.827602668678391</v>
      </c>
      <c r="M144" s="5">
        <f t="shared" si="32"/>
        <v>4.0398436637603145E-3</v>
      </c>
      <c r="N144" s="5">
        <f t="shared" si="32"/>
        <v>3.6053231085334168E-3</v>
      </c>
      <c r="O144" s="6">
        <f t="shared" si="32"/>
        <v>3.2665166375516765E-3</v>
      </c>
      <c r="Q144" s="11">
        <f t="shared" si="37"/>
        <v>363274896</v>
      </c>
      <c r="R144" s="11">
        <f t="shared" si="37"/>
        <v>38735445</v>
      </c>
      <c r="S144" s="8">
        <f t="shared" si="37"/>
        <v>24927707050.860001</v>
      </c>
      <c r="U144" s="6">
        <f t="shared" si="26"/>
        <v>0.79883568371115066</v>
      </c>
      <c r="V144" s="6">
        <f t="shared" si="26"/>
        <v>0.82308097374832145</v>
      </c>
      <c r="W144" s="6">
        <f t="shared" si="26"/>
        <v>0.13519552650089653</v>
      </c>
      <c r="Y144" s="8">
        <f t="shared" si="34"/>
        <v>132802164764.04732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10% to 25%</v>
      </c>
      <c r="C145" s="2">
        <v>1769877</v>
      </c>
      <c r="D145" s="2">
        <v>163425</v>
      </c>
      <c r="E145" s="3">
        <v>596459877.09999847</v>
      </c>
      <c r="G145" s="7">
        <f t="shared" si="27"/>
        <v>337.00640050127691</v>
      </c>
      <c r="H145" s="7">
        <f t="shared" si="28"/>
        <v>4044.0768060153232</v>
      </c>
      <c r="I145" s="7">
        <f t="shared" si="29"/>
        <v>3649.7468386109745</v>
      </c>
      <c r="J145" s="2">
        <f t="shared" si="30"/>
        <v>147489.75</v>
      </c>
      <c r="K145" s="18">
        <f t="shared" si="31"/>
        <v>10.829903625516291</v>
      </c>
      <c r="M145" s="5">
        <f t="shared" si="32"/>
        <v>3.8919312040203305E-3</v>
      </c>
      <c r="N145" s="5">
        <f t="shared" si="32"/>
        <v>3.472581975883314E-3</v>
      </c>
      <c r="O145" s="6">
        <f t="shared" si="32"/>
        <v>3.2349027111345293E-3</v>
      </c>
      <c r="Q145" s="11">
        <f t="shared" si="37"/>
        <v>365044773</v>
      </c>
      <c r="R145" s="11">
        <f t="shared" si="37"/>
        <v>38898870</v>
      </c>
      <c r="S145" s="8">
        <f t="shared" si="37"/>
        <v>25524166927.959999</v>
      </c>
      <c r="U145" s="6">
        <f t="shared" si="26"/>
        <v>0.80272761491517108</v>
      </c>
      <c r="V145" s="6">
        <f t="shared" si="26"/>
        <v>0.82655355572420475</v>
      </c>
      <c r="W145" s="6">
        <f t="shared" si="26"/>
        <v>0.13843042921203108</v>
      </c>
      <c r="Y145" s="8">
        <f t="shared" si="34"/>
        <v>99505386173.777542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10% to 25%</v>
      </c>
      <c r="C146" s="2">
        <v>1698306</v>
      </c>
      <c r="D146" s="2">
        <v>156881</v>
      </c>
      <c r="E146" s="3">
        <v>588265051.97000122</v>
      </c>
      <c r="G146" s="7">
        <f t="shared" si="27"/>
        <v>346.38342676172681</v>
      </c>
      <c r="H146" s="7">
        <f t="shared" si="28"/>
        <v>4156.6011211407222</v>
      </c>
      <c r="I146" s="7">
        <f t="shared" si="29"/>
        <v>3749.7533287651227</v>
      </c>
      <c r="J146" s="2">
        <f t="shared" si="30"/>
        <v>141525.5</v>
      </c>
      <c r="K146" s="18">
        <f t="shared" si="31"/>
        <v>10.825440939310688</v>
      </c>
      <c r="M146" s="5">
        <f t="shared" si="32"/>
        <v>3.7345477201946526E-3</v>
      </c>
      <c r="N146" s="5">
        <f t="shared" si="32"/>
        <v>3.3335299553835102E-3</v>
      </c>
      <c r="O146" s="6">
        <f t="shared" si="32"/>
        <v>3.1904580417643261E-3</v>
      </c>
      <c r="Q146" s="11">
        <f t="shared" si="37"/>
        <v>366743079</v>
      </c>
      <c r="R146" s="11">
        <f t="shared" si="37"/>
        <v>39055751</v>
      </c>
      <c r="S146" s="8">
        <f t="shared" si="37"/>
        <v>26112431979.93</v>
      </c>
      <c r="U146" s="6">
        <f t="shared" si="26"/>
        <v>0.80646216263536574</v>
      </c>
      <c r="V146" s="6">
        <f t="shared" si="26"/>
        <v>0.82988708567958824</v>
      </c>
      <c r="W146" s="6">
        <f t="shared" si="26"/>
        <v>0.1416208872537954</v>
      </c>
      <c r="Y146" s="8">
        <f t="shared" si="34"/>
        <v>71112557546.331787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10% to 25%</v>
      </c>
      <c r="C147" s="2">
        <v>1638849</v>
      </c>
      <c r="D147" s="2">
        <v>151306</v>
      </c>
      <c r="E147" s="3">
        <v>582465090.38000107</v>
      </c>
      <c r="G147" s="7">
        <f t="shared" si="27"/>
        <v>355.41107837268783</v>
      </c>
      <c r="H147" s="7">
        <f t="shared" si="28"/>
        <v>4264.9329404722539</v>
      </c>
      <c r="I147" s="7">
        <f t="shared" si="29"/>
        <v>3849.5835616565178</v>
      </c>
      <c r="J147" s="2">
        <f t="shared" si="30"/>
        <v>136570.75</v>
      </c>
      <c r="K147" s="18">
        <f t="shared" si="31"/>
        <v>10.831355002445376</v>
      </c>
      <c r="M147" s="5">
        <f t="shared" si="32"/>
        <v>3.6038027285384884E-3</v>
      </c>
      <c r="N147" s="5">
        <f t="shared" si="32"/>
        <v>3.2150680033226292E-3</v>
      </c>
      <c r="O147" s="6">
        <f t="shared" si="32"/>
        <v>3.159001925112875E-3</v>
      </c>
      <c r="Q147" s="11">
        <f t="shared" si="37"/>
        <v>368381928</v>
      </c>
      <c r="R147" s="11">
        <f t="shared" si="37"/>
        <v>39207057</v>
      </c>
      <c r="S147" s="8">
        <f t="shared" si="37"/>
        <v>26694897070.310001</v>
      </c>
      <c r="U147" s="6">
        <f t="shared" si="26"/>
        <v>0.81006596536390418</v>
      </c>
      <c r="V147" s="6">
        <f t="shared" si="26"/>
        <v>0.83310215368291085</v>
      </c>
      <c r="W147" s="6">
        <f t="shared" si="26"/>
        <v>0.14477988917890827</v>
      </c>
      <c r="Y147" s="8">
        <f t="shared" si="34"/>
        <v>49250818587.527451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10% to 25%</v>
      </c>
      <c r="C148" s="2">
        <v>1575878</v>
      </c>
      <c r="D148" s="2">
        <v>145441</v>
      </c>
      <c r="E148" s="3">
        <v>574442558.44999695</v>
      </c>
      <c r="G148" s="7">
        <f t="shared" si="27"/>
        <v>364.52222725997632</v>
      </c>
      <c r="H148" s="7">
        <f t="shared" si="28"/>
        <v>4374.2667271197161</v>
      </c>
      <c r="I148" s="7">
        <f t="shared" si="29"/>
        <v>3949.6604014686159</v>
      </c>
      <c r="J148" s="2">
        <f t="shared" si="30"/>
        <v>131323.16666666666</v>
      </c>
      <c r="K148" s="18">
        <f t="shared" si="31"/>
        <v>10.835170275231881</v>
      </c>
      <c r="M148" s="5">
        <f t="shared" si="32"/>
        <v>3.4653305071082061E-3</v>
      </c>
      <c r="N148" s="5">
        <f t="shared" si="32"/>
        <v>3.0904439048765188E-3</v>
      </c>
      <c r="O148" s="6">
        <f t="shared" si="32"/>
        <v>3.1154916886545346E-3</v>
      </c>
      <c r="Q148" s="11">
        <f t="shared" si="37"/>
        <v>369957806</v>
      </c>
      <c r="R148" s="11">
        <f t="shared" si="37"/>
        <v>39352498</v>
      </c>
      <c r="S148" s="8">
        <f t="shared" si="37"/>
        <v>27269339628.759998</v>
      </c>
      <c r="U148" s="6">
        <f t="shared" si="26"/>
        <v>0.81353129587101236</v>
      </c>
      <c r="V148" s="6">
        <f t="shared" si="26"/>
        <v>0.83619259758778741</v>
      </c>
      <c r="W148" s="6">
        <f t="shared" si="26"/>
        <v>0.14789538086756279</v>
      </c>
      <c r="Y148" s="8">
        <f t="shared" si="34"/>
        <v>31683610823.542755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10% to 25%</v>
      </c>
      <c r="C149" s="2">
        <v>1530570</v>
      </c>
      <c r="D149" s="2">
        <v>141194</v>
      </c>
      <c r="E149" s="3">
        <v>571771161.83000183</v>
      </c>
      <c r="G149" s="7">
        <f t="shared" si="27"/>
        <v>373.56746952442671</v>
      </c>
      <c r="H149" s="7">
        <f t="shared" si="28"/>
        <v>4482.8096342931203</v>
      </c>
      <c r="I149" s="7">
        <f t="shared" si="29"/>
        <v>4049.5429113843493</v>
      </c>
      <c r="J149" s="2">
        <f t="shared" si="30"/>
        <v>127547.5</v>
      </c>
      <c r="K149" s="18">
        <f t="shared" si="31"/>
        <v>10.840191509554231</v>
      </c>
      <c r="M149" s="5">
        <f t="shared" si="32"/>
        <v>3.365698940060466E-3</v>
      </c>
      <c r="N149" s="5">
        <f t="shared" si="32"/>
        <v>3.0002003335038619E-3</v>
      </c>
      <c r="O149" s="6">
        <f t="shared" si="32"/>
        <v>3.101003357585974E-3</v>
      </c>
      <c r="Q149" s="11">
        <f t="shared" si="37"/>
        <v>371488376</v>
      </c>
      <c r="R149" s="11">
        <f t="shared" si="37"/>
        <v>39493692</v>
      </c>
      <c r="S149" s="8">
        <f t="shared" si="37"/>
        <v>27841110790.59</v>
      </c>
      <c r="U149" s="6">
        <f t="shared" si="26"/>
        <v>0.81689699481107281</v>
      </c>
      <c r="V149" s="6">
        <f t="shared" si="26"/>
        <v>0.83919279792129131</v>
      </c>
      <c r="W149" s="6">
        <f t="shared" si="26"/>
        <v>0.15099638422514877</v>
      </c>
      <c r="Y149" s="8">
        <f t="shared" si="34"/>
        <v>18675036432.065022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10% to 25%</v>
      </c>
      <c r="C150" s="2">
        <v>1473538</v>
      </c>
      <c r="D150" s="2">
        <v>135842</v>
      </c>
      <c r="E150" s="3">
        <v>563711282.29999924</v>
      </c>
      <c r="G150" s="7">
        <f t="shared" si="27"/>
        <v>382.55632518469105</v>
      </c>
      <c r="H150" s="7">
        <f t="shared" si="28"/>
        <v>4590.6759022162923</v>
      </c>
      <c r="I150" s="7">
        <f t="shared" si="29"/>
        <v>4149.7569404160658</v>
      </c>
      <c r="J150" s="2">
        <f t="shared" si="30"/>
        <v>122794.83333333333</v>
      </c>
      <c r="K150" s="18">
        <f t="shared" si="31"/>
        <v>10.847440408710119</v>
      </c>
      <c r="M150" s="5">
        <f t="shared" si="32"/>
        <v>3.2402864846030033E-3</v>
      </c>
      <c r="N150" s="5">
        <f t="shared" si="32"/>
        <v>2.8864768595254159E-3</v>
      </c>
      <c r="O150" s="6">
        <f t="shared" si="32"/>
        <v>3.0572905662582649E-3</v>
      </c>
      <c r="Q150" s="11">
        <f t="shared" si="37"/>
        <v>372961914</v>
      </c>
      <c r="R150" s="11">
        <f t="shared" si="37"/>
        <v>39629534</v>
      </c>
      <c r="S150" s="8">
        <f t="shared" si="37"/>
        <v>28404822072.889999</v>
      </c>
      <c r="U150" s="6">
        <f t="shared" si="26"/>
        <v>0.82013728129567587</v>
      </c>
      <c r="V150" s="6">
        <f t="shared" si="26"/>
        <v>0.84207927478081668</v>
      </c>
      <c r="W150" s="6">
        <f t="shared" si="26"/>
        <v>0.15405367479140705</v>
      </c>
      <c r="Y150" s="8">
        <f t="shared" si="34"/>
        <v>9271344821.1157207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10% to 25%</v>
      </c>
      <c r="C151" s="2">
        <v>1416424</v>
      </c>
      <c r="D151" s="2">
        <v>130782</v>
      </c>
      <c r="E151" s="3">
        <v>555776830.17000198</v>
      </c>
      <c r="G151" s="7">
        <f t="shared" si="27"/>
        <v>392.38026902255399</v>
      </c>
      <c r="H151" s="7">
        <f t="shared" si="28"/>
        <v>4708.5632282706483</v>
      </c>
      <c r="I151" s="7">
        <f t="shared" si="29"/>
        <v>4249.6431479102785</v>
      </c>
      <c r="J151" s="2">
        <f t="shared" si="30"/>
        <v>118035.33333333333</v>
      </c>
      <c r="K151" s="18">
        <f t="shared" si="31"/>
        <v>10.830420088391369</v>
      </c>
      <c r="M151" s="5">
        <f t="shared" si="32"/>
        <v>3.1146937124575847E-3</v>
      </c>
      <c r="N151" s="5">
        <f t="shared" si="32"/>
        <v>2.7789580294934773E-3</v>
      </c>
      <c r="O151" s="6">
        <f t="shared" si="32"/>
        <v>3.0142580309744341E-3</v>
      </c>
      <c r="Q151" s="11">
        <f t="shared" si="37"/>
        <v>374378338</v>
      </c>
      <c r="R151" s="11">
        <f t="shared" si="37"/>
        <v>39760316</v>
      </c>
      <c r="S151" s="8">
        <f t="shared" si="37"/>
        <v>28960598903.060001</v>
      </c>
      <c r="U151" s="6">
        <f t="shared" si="26"/>
        <v>0.82325197500813341</v>
      </c>
      <c r="V151" s="6">
        <f t="shared" si="26"/>
        <v>0.84485823281031014</v>
      </c>
      <c r="W151" s="6">
        <f t="shared" si="26"/>
        <v>0.15706793282238149</v>
      </c>
      <c r="Y151" s="8">
        <f t="shared" si="34"/>
        <v>2905387422.9724646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10% to 25%</v>
      </c>
      <c r="C152" s="2">
        <v>1374246</v>
      </c>
      <c r="D152" s="2">
        <v>126755</v>
      </c>
      <c r="E152" s="3">
        <v>551340583.25</v>
      </c>
      <c r="G152" s="7">
        <f t="shared" si="27"/>
        <v>401.19497036920609</v>
      </c>
      <c r="H152" s="7">
        <f t="shared" si="28"/>
        <v>4814.3396444304726</v>
      </c>
      <c r="I152" s="7">
        <f t="shared" si="29"/>
        <v>4349.6555027415088</v>
      </c>
      <c r="J152" s="2">
        <f t="shared" si="30"/>
        <v>114520.5</v>
      </c>
      <c r="K152" s="18">
        <f t="shared" si="31"/>
        <v>10.841749832353754</v>
      </c>
      <c r="M152" s="5">
        <f t="shared" si="32"/>
        <v>3.0219449653281685E-3</v>
      </c>
      <c r="N152" s="5">
        <f t="shared" si="32"/>
        <v>2.6933891898613398E-3</v>
      </c>
      <c r="O152" s="6">
        <f t="shared" si="32"/>
        <v>2.9901980267063337E-3</v>
      </c>
      <c r="Q152" s="11">
        <f t="shared" si="37"/>
        <v>375752584</v>
      </c>
      <c r="R152" s="11">
        <f t="shared" si="37"/>
        <v>39887071</v>
      </c>
      <c r="S152" s="8">
        <f t="shared" si="37"/>
        <v>29511939486.310001</v>
      </c>
      <c r="U152" s="6">
        <f t="shared" si="26"/>
        <v>0.82627391997346156</v>
      </c>
      <c r="V152" s="6">
        <f t="shared" si="26"/>
        <v>0.84755162200017153</v>
      </c>
      <c r="W152" s="6">
        <f t="shared" si="26"/>
        <v>0.16005813084908782</v>
      </c>
      <c r="Y152" s="8">
        <f t="shared" si="34"/>
        <v>299199243.26096714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10% to 25%</v>
      </c>
      <c r="C153" s="2">
        <v>1330132</v>
      </c>
      <c r="D153" s="2">
        <v>122677</v>
      </c>
      <c r="E153" s="3">
        <v>545854030.04999924</v>
      </c>
      <c r="G153" s="7">
        <f t="shared" si="27"/>
        <v>410.37583491713548</v>
      </c>
      <c r="H153" s="7">
        <f t="shared" si="28"/>
        <v>4924.5100190056255</v>
      </c>
      <c r="I153" s="7">
        <f t="shared" si="29"/>
        <v>4449.522160225627</v>
      </c>
      <c r="J153" s="2">
        <f t="shared" si="30"/>
        <v>110844.33333333333</v>
      </c>
      <c r="K153" s="18">
        <f t="shared" si="31"/>
        <v>10.842554023981675</v>
      </c>
      <c r="M153" s="5">
        <f t="shared" si="32"/>
        <v>2.9249389851757892E-3</v>
      </c>
      <c r="N153" s="5">
        <f t="shared" si="32"/>
        <v>2.6067366624166273E-3</v>
      </c>
      <c r="O153" s="6">
        <f t="shared" si="32"/>
        <v>2.9604416818072268E-3</v>
      </c>
      <c r="Q153" s="11">
        <f t="shared" si="37"/>
        <v>377082716</v>
      </c>
      <c r="R153" s="11">
        <f t="shared" si="37"/>
        <v>40009748</v>
      </c>
      <c r="S153" s="8">
        <f t="shared" si="37"/>
        <v>30057793516.360001</v>
      </c>
      <c r="U153" s="6">
        <f t="shared" ref="U153:W216" si="39">+Q153/C$16</f>
        <v>0.82919885895863743</v>
      </c>
      <c r="V153" s="6">
        <f t="shared" si="39"/>
        <v>0.85015835866258815</v>
      </c>
      <c r="W153" s="6">
        <f t="shared" si="39"/>
        <v>0.16301857253089502</v>
      </c>
      <c r="Y153" s="8">
        <f t="shared" si="34"/>
        <v>386588747.47166353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10% to 25%</v>
      </c>
      <c r="C154" s="2">
        <v>1276481</v>
      </c>
      <c r="D154" s="2">
        <v>117748</v>
      </c>
      <c r="E154" s="3">
        <v>535704867.86000061</v>
      </c>
      <c r="G154" s="7">
        <f t="shared" ref="G154:G217" si="40">IF(C154=0,0,+E154/C154)</f>
        <v>419.67320144992414</v>
      </c>
      <c r="H154" s="7">
        <f t="shared" ref="H154:H217" si="41">+G154*12</f>
        <v>5036.0784173990896</v>
      </c>
      <c r="I154" s="7">
        <f t="shared" ref="I154:I217" si="42">IF(D154=0,0,E154/D154)</f>
        <v>4549.5878304514781</v>
      </c>
      <c r="J154" s="2">
        <f t="shared" ref="J154:J217" si="43">+C154/12</f>
        <v>106373.41666666667</v>
      </c>
      <c r="K154" s="18">
        <f t="shared" ref="K154:K217" si="44">IF(D154=0,0,C154/D154)</f>
        <v>10.840787104664198</v>
      </c>
      <c r="M154" s="5">
        <f t="shared" ref="M154:O217" si="45">+C154/C$16</f>
        <v>2.8069612946205161E-3</v>
      </c>
      <c r="N154" s="5">
        <f t="shared" si="45"/>
        <v>2.5020014226483614E-3</v>
      </c>
      <c r="O154" s="6">
        <f t="shared" si="45"/>
        <v>2.9053976569789375E-3</v>
      </c>
      <c r="Q154" s="11">
        <f t="shared" ref="Q154:S169" si="46">+Q153+C154</f>
        <v>378359197</v>
      </c>
      <c r="R154" s="11">
        <f t="shared" si="46"/>
        <v>40127496</v>
      </c>
      <c r="S154" s="8">
        <f t="shared" si="46"/>
        <v>30593498384.220001</v>
      </c>
      <c r="U154" s="6">
        <f t="shared" si="39"/>
        <v>0.83200582025325787</v>
      </c>
      <c r="V154" s="6">
        <f t="shared" si="39"/>
        <v>0.85266036008523649</v>
      </c>
      <c r="W154" s="6">
        <f t="shared" si="39"/>
        <v>0.16592397018787397</v>
      </c>
      <c r="Y154" s="8">
        <f t="shared" ref="Y154:Y217" si="47">((H154-$H$16)^2)*J154</f>
        <v>3096834705.4765429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10% to 25%</v>
      </c>
      <c r="C155" s="2">
        <v>1241306</v>
      </c>
      <c r="D155" s="2">
        <v>114503</v>
      </c>
      <c r="E155" s="3">
        <v>532411579.91999817</v>
      </c>
      <c r="G155" s="7">
        <f t="shared" si="40"/>
        <v>428.91243570884069</v>
      </c>
      <c r="H155" s="7">
        <f t="shared" si="41"/>
        <v>5146.9492285060878</v>
      </c>
      <c r="I155" s="7">
        <f t="shared" si="42"/>
        <v>4649.7609662628765</v>
      </c>
      <c r="J155" s="2">
        <f t="shared" si="43"/>
        <v>103442.16666666667</v>
      </c>
      <c r="K155" s="18">
        <f t="shared" si="44"/>
        <v>10.840816397823637</v>
      </c>
      <c r="M155" s="5">
        <f t="shared" si="45"/>
        <v>2.7296120324393504E-3</v>
      </c>
      <c r="N155" s="5">
        <f t="shared" si="45"/>
        <v>2.433049129475705E-3</v>
      </c>
      <c r="O155" s="6">
        <f t="shared" si="45"/>
        <v>2.8875364956591557E-3</v>
      </c>
      <c r="Q155" s="11">
        <f t="shared" si="46"/>
        <v>379600503</v>
      </c>
      <c r="R155" s="11">
        <f t="shared" si="46"/>
        <v>40241999</v>
      </c>
      <c r="S155" s="8">
        <f t="shared" si="46"/>
        <v>31125909964.139999</v>
      </c>
      <c r="U155" s="6">
        <f t="shared" si="39"/>
        <v>0.83473543228569724</v>
      </c>
      <c r="V155" s="6">
        <f t="shared" si="39"/>
        <v>0.85509340921471222</v>
      </c>
      <c r="W155" s="6">
        <f t="shared" si="39"/>
        <v>0.16881150668353312</v>
      </c>
      <c r="Y155" s="8">
        <f t="shared" si="47"/>
        <v>8196741365.1733131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10% to 25%</v>
      </c>
      <c r="C156" s="2">
        <v>1207787</v>
      </c>
      <c r="D156" s="2">
        <v>111282</v>
      </c>
      <c r="E156" s="3">
        <v>528562530.11000061</v>
      </c>
      <c r="G156" s="7">
        <f t="shared" si="40"/>
        <v>437.62892803946443</v>
      </c>
      <c r="H156" s="7">
        <f t="shared" si="41"/>
        <v>5251.5471364735731</v>
      </c>
      <c r="I156" s="7">
        <f t="shared" si="42"/>
        <v>4749.757643733943</v>
      </c>
      <c r="J156" s="2">
        <f t="shared" si="43"/>
        <v>100648.91666666667</v>
      </c>
      <c r="K156" s="18">
        <f t="shared" si="44"/>
        <v>10.853390485433403</v>
      </c>
      <c r="M156" s="5">
        <f t="shared" si="45"/>
        <v>2.655904287761298E-3</v>
      </c>
      <c r="N156" s="5">
        <f t="shared" si="45"/>
        <v>2.364606807038378E-3</v>
      </c>
      <c r="O156" s="6">
        <f t="shared" si="45"/>
        <v>2.8666611574449719E-3</v>
      </c>
      <c r="Q156" s="11">
        <f t="shared" si="46"/>
        <v>380808290</v>
      </c>
      <c r="R156" s="11">
        <f t="shared" si="46"/>
        <v>40353281</v>
      </c>
      <c r="S156" s="8">
        <f t="shared" si="46"/>
        <v>31654472494.25</v>
      </c>
      <c r="U156" s="6">
        <f t="shared" si="39"/>
        <v>0.83739133657345854</v>
      </c>
      <c r="V156" s="6">
        <f t="shared" si="39"/>
        <v>0.85745801602175065</v>
      </c>
      <c r="W156" s="6">
        <f t="shared" si="39"/>
        <v>0.17167816784097811</v>
      </c>
      <c r="Y156" s="8">
        <f t="shared" si="47"/>
        <v>15003562640.81365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10% to 25%</v>
      </c>
      <c r="C157" s="2">
        <v>1166748</v>
      </c>
      <c r="D157" s="2">
        <v>107396</v>
      </c>
      <c r="E157" s="3">
        <v>520837611.66999817</v>
      </c>
      <c r="G157" s="7">
        <f t="shared" si="40"/>
        <v>446.40111803919797</v>
      </c>
      <c r="H157" s="7">
        <f t="shared" si="41"/>
        <v>5356.8134164703752</v>
      </c>
      <c r="I157" s="7">
        <f t="shared" si="42"/>
        <v>4849.6928346493178</v>
      </c>
      <c r="J157" s="2">
        <f t="shared" si="43"/>
        <v>97229</v>
      </c>
      <c r="K157" s="18">
        <f t="shared" si="44"/>
        <v>10.863980036500429</v>
      </c>
      <c r="M157" s="5">
        <f t="shared" si="45"/>
        <v>2.565660183407272E-3</v>
      </c>
      <c r="N157" s="5">
        <f t="shared" si="45"/>
        <v>2.2820340454763003E-3</v>
      </c>
      <c r="O157" s="6">
        <f t="shared" si="45"/>
        <v>2.8247650290308427E-3</v>
      </c>
      <c r="Q157" s="11">
        <f t="shared" si="46"/>
        <v>381975038</v>
      </c>
      <c r="R157" s="11">
        <f t="shared" si="46"/>
        <v>40460677</v>
      </c>
      <c r="S157" s="8">
        <f t="shared" si="46"/>
        <v>32175310105.919998</v>
      </c>
      <c r="U157" s="6">
        <f t="shared" si="39"/>
        <v>0.83995699675686586</v>
      </c>
      <c r="V157" s="6">
        <f t="shared" si="39"/>
        <v>0.85974005006722687</v>
      </c>
      <c r="W157" s="6">
        <f t="shared" si="39"/>
        <v>0.17450293287000895</v>
      </c>
      <c r="Y157" s="8">
        <f t="shared" si="47"/>
        <v>23474441720.25153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10% to 25%</v>
      </c>
      <c r="C158" s="2">
        <v>1138020</v>
      </c>
      <c r="D158" s="2">
        <v>104746</v>
      </c>
      <c r="E158" s="3">
        <v>518451166.61000061</v>
      </c>
      <c r="G158" s="7">
        <f t="shared" si="40"/>
        <v>455.572983436144</v>
      </c>
      <c r="H158" s="7">
        <f t="shared" si="41"/>
        <v>5466.8758012337275</v>
      </c>
      <c r="I158" s="7">
        <f t="shared" si="42"/>
        <v>4949.6034847154124</v>
      </c>
      <c r="J158" s="2">
        <f t="shared" si="43"/>
        <v>94835</v>
      </c>
      <c r="K158" s="18">
        <f t="shared" si="44"/>
        <v>10.864567620720599</v>
      </c>
      <c r="M158" s="5">
        <f t="shared" si="45"/>
        <v>2.5024877710706542E-3</v>
      </c>
      <c r="N158" s="5">
        <f t="shared" si="45"/>
        <v>2.2257247767836844E-3</v>
      </c>
      <c r="O158" s="6">
        <f t="shared" si="45"/>
        <v>2.8118221339746086E-3</v>
      </c>
      <c r="Q158" s="11">
        <f t="shared" si="46"/>
        <v>383113058</v>
      </c>
      <c r="R158" s="11">
        <f t="shared" si="46"/>
        <v>40565423</v>
      </c>
      <c r="S158" s="8">
        <f t="shared" si="46"/>
        <v>32693761272.529999</v>
      </c>
      <c r="U158" s="6">
        <f t="shared" si="39"/>
        <v>0.84245948452793651</v>
      </c>
      <c r="V158" s="6">
        <f t="shared" si="39"/>
        <v>0.8619657748440106</v>
      </c>
      <c r="W158" s="6">
        <f t="shared" si="39"/>
        <v>0.17731475500398355</v>
      </c>
      <c r="Y158" s="8">
        <f t="shared" si="47"/>
        <v>34302652756.182304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10% to 25%</v>
      </c>
      <c r="C159" s="2">
        <v>1637314</v>
      </c>
      <c r="D159" s="2">
        <v>150626</v>
      </c>
      <c r="E159" s="3">
        <v>764297564.2100029</v>
      </c>
      <c r="G159" s="7">
        <f t="shared" si="40"/>
        <v>466.79962683395053</v>
      </c>
      <c r="H159" s="7">
        <f t="shared" si="41"/>
        <v>5601.5955220074065</v>
      </c>
      <c r="I159" s="7">
        <f t="shared" si="42"/>
        <v>5074.1410129061578</v>
      </c>
      <c r="J159" s="2">
        <f t="shared" si="43"/>
        <v>136442.83333333334</v>
      </c>
      <c r="K159" s="18">
        <f t="shared" si="44"/>
        <v>10.870062273445487</v>
      </c>
      <c r="M159" s="5">
        <f t="shared" si="45"/>
        <v>3.6004272880993103E-3</v>
      </c>
      <c r="N159" s="5">
        <f t="shared" si="45"/>
        <v>3.2006188324882976E-3</v>
      </c>
      <c r="O159" s="6">
        <f t="shared" si="45"/>
        <v>4.1451711296951908E-3</v>
      </c>
      <c r="Q159" s="11">
        <f t="shared" si="46"/>
        <v>384750372</v>
      </c>
      <c r="R159" s="11">
        <f t="shared" si="46"/>
        <v>40716049</v>
      </c>
      <c r="S159" s="8">
        <f t="shared" si="46"/>
        <v>33458058836.740002</v>
      </c>
      <c r="U159" s="6">
        <f t="shared" si="39"/>
        <v>0.84605991181603579</v>
      </c>
      <c r="V159" s="6">
        <f t="shared" si="39"/>
        <v>0.86516639367649883</v>
      </c>
      <c r="W159" s="6">
        <f t="shared" si="39"/>
        <v>0.18145992613367876</v>
      </c>
      <c r="Y159" s="8">
        <f t="shared" si="47"/>
        <v>73939064371.095657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10% to 25%</v>
      </c>
      <c r="C160" s="2">
        <v>1560637</v>
      </c>
      <c r="D160" s="2">
        <v>143460</v>
      </c>
      <c r="E160" s="3">
        <v>749457096.3599968</v>
      </c>
      <c r="G160" s="7">
        <f t="shared" si="40"/>
        <v>480.22512368987589</v>
      </c>
      <c r="H160" s="7">
        <f t="shared" si="41"/>
        <v>5762.7014842785102</v>
      </c>
      <c r="I160" s="7">
        <f t="shared" si="42"/>
        <v>5224.153745713068</v>
      </c>
      <c r="J160" s="2">
        <f t="shared" si="43"/>
        <v>130053.08333333333</v>
      </c>
      <c r="K160" s="18">
        <f t="shared" si="44"/>
        <v>10.878551512616758</v>
      </c>
      <c r="M160" s="5">
        <f t="shared" si="45"/>
        <v>3.4318157919723665E-3</v>
      </c>
      <c r="N160" s="5">
        <f t="shared" si="45"/>
        <v>3.0483500704312082E-3</v>
      </c>
      <c r="O160" s="6">
        <f t="shared" si="45"/>
        <v>4.064683788424386E-3</v>
      </c>
      <c r="Q160" s="11">
        <f t="shared" si="46"/>
        <v>386311009</v>
      </c>
      <c r="R160" s="11">
        <f t="shared" si="46"/>
        <v>40859509</v>
      </c>
      <c r="S160" s="8">
        <f t="shared" si="46"/>
        <v>34207515933.099998</v>
      </c>
      <c r="U160" s="6">
        <f t="shared" si="39"/>
        <v>0.84949172760800817</v>
      </c>
      <c r="V160" s="6">
        <f t="shared" si="39"/>
        <v>0.86821474374693008</v>
      </c>
      <c r="W160" s="6">
        <f t="shared" si="39"/>
        <v>0.18552460992210312</v>
      </c>
      <c r="Y160" s="8">
        <f t="shared" si="47"/>
        <v>104699748214.57066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10% to 25%</v>
      </c>
      <c r="C161" s="2">
        <v>1987912</v>
      </c>
      <c r="D161" s="2">
        <v>182498</v>
      </c>
      <c r="E161" s="3">
        <v>985342667.11000061</v>
      </c>
      <c r="G161" s="7">
        <f t="shared" si="40"/>
        <v>495.6671457841195</v>
      </c>
      <c r="H161" s="7">
        <f t="shared" si="41"/>
        <v>5948.0057494094344</v>
      </c>
      <c r="I161" s="7">
        <f t="shared" si="42"/>
        <v>5399.1970712555785</v>
      </c>
      <c r="J161" s="2">
        <f t="shared" si="43"/>
        <v>165659.33333333334</v>
      </c>
      <c r="K161" s="18">
        <f t="shared" si="44"/>
        <v>10.892787866168396</v>
      </c>
      <c r="M161" s="5">
        <f t="shared" si="45"/>
        <v>4.371386680343585E-3</v>
      </c>
      <c r="N161" s="5">
        <f t="shared" si="45"/>
        <v>3.8778599690056786E-3</v>
      </c>
      <c r="O161" s="6">
        <f t="shared" si="45"/>
        <v>5.3440101968439298E-3</v>
      </c>
      <c r="Q161" s="11">
        <f t="shared" si="46"/>
        <v>388298921</v>
      </c>
      <c r="R161" s="11">
        <f t="shared" si="46"/>
        <v>41042007</v>
      </c>
      <c r="S161" s="8">
        <f t="shared" si="46"/>
        <v>35192858600.209999</v>
      </c>
      <c r="U161" s="6">
        <f t="shared" si="39"/>
        <v>0.85386311428835171</v>
      </c>
      <c r="V161" s="6">
        <f t="shared" si="39"/>
        <v>0.87209260371593578</v>
      </c>
      <c r="W161" s="6">
        <f t="shared" si="39"/>
        <v>0.19086862011894706</v>
      </c>
      <c r="Y161" s="8">
        <f t="shared" si="47"/>
        <v>194139382585.68015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10% to 25%</v>
      </c>
      <c r="C162" s="2">
        <v>1415852</v>
      </c>
      <c r="D162" s="2">
        <v>129789</v>
      </c>
      <c r="E162" s="3">
        <v>723509505.97000122</v>
      </c>
      <c r="G162" s="7">
        <f t="shared" si="40"/>
        <v>511.00645121806605</v>
      </c>
      <c r="H162" s="7">
        <f t="shared" si="41"/>
        <v>6132.0774146167923</v>
      </c>
      <c r="I162" s="7">
        <f t="shared" si="42"/>
        <v>5574.5055896108397</v>
      </c>
      <c r="J162" s="2">
        <f t="shared" si="43"/>
        <v>117987.66666666667</v>
      </c>
      <c r="K162" s="18">
        <f t="shared" si="44"/>
        <v>10.908875174321398</v>
      </c>
      <c r="M162" s="5">
        <f t="shared" si="45"/>
        <v>3.1134358936098908E-3</v>
      </c>
      <c r="N162" s="5">
        <f t="shared" si="45"/>
        <v>2.7578579903192253E-3</v>
      </c>
      <c r="O162" s="6">
        <f t="shared" si="45"/>
        <v>3.923956920243222E-3</v>
      </c>
      <c r="Q162" s="11">
        <f t="shared" si="46"/>
        <v>389714773</v>
      </c>
      <c r="R162" s="11">
        <f t="shared" si="46"/>
        <v>41171796</v>
      </c>
      <c r="S162" s="8">
        <f t="shared" si="46"/>
        <v>35916368106.18</v>
      </c>
      <c r="U162" s="6">
        <f t="shared" si="39"/>
        <v>0.85697655018196162</v>
      </c>
      <c r="V162" s="6">
        <f t="shared" si="39"/>
        <v>0.87485046170625502</v>
      </c>
      <c r="W162" s="6">
        <f t="shared" si="39"/>
        <v>0.19479257703919028</v>
      </c>
      <c r="Y162" s="8">
        <f t="shared" si="47"/>
        <v>189291878321.22232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10% to 25%</v>
      </c>
      <c r="C163" s="2">
        <v>1360600</v>
      </c>
      <c r="D163" s="2">
        <v>124704</v>
      </c>
      <c r="E163" s="3">
        <v>713862908.63999939</v>
      </c>
      <c r="G163" s="7">
        <f t="shared" si="40"/>
        <v>524.66772647361415</v>
      </c>
      <c r="H163" s="7">
        <f t="shared" si="41"/>
        <v>6296.0127176833703</v>
      </c>
      <c r="I163" s="7">
        <f t="shared" si="42"/>
        <v>5724.4587875288635</v>
      </c>
      <c r="J163" s="2">
        <f t="shared" si="43"/>
        <v>113383.33333333333</v>
      </c>
      <c r="K163" s="18">
        <f t="shared" si="44"/>
        <v>10.910636386964331</v>
      </c>
      <c r="M163" s="5">
        <f t="shared" si="45"/>
        <v>2.9919376296714752E-3</v>
      </c>
      <c r="N163" s="5">
        <f t="shared" si="45"/>
        <v>2.649807940771319E-3</v>
      </c>
      <c r="O163" s="6">
        <f t="shared" si="45"/>
        <v>3.8716385580966025E-3</v>
      </c>
      <c r="Q163" s="11">
        <f t="shared" si="46"/>
        <v>391075373</v>
      </c>
      <c r="R163" s="11">
        <f t="shared" si="46"/>
        <v>41296500</v>
      </c>
      <c r="S163" s="8">
        <f t="shared" si="46"/>
        <v>36630231014.82</v>
      </c>
      <c r="U163" s="6">
        <f t="shared" si="39"/>
        <v>0.85996848781163315</v>
      </c>
      <c r="V163" s="6">
        <f t="shared" si="39"/>
        <v>0.87750026964702632</v>
      </c>
      <c r="W163" s="6">
        <f t="shared" si="39"/>
        <v>0.19866421559728689</v>
      </c>
      <c r="Y163" s="8">
        <f t="shared" si="47"/>
        <v>232038955378.76166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10% to 25%</v>
      </c>
      <c r="C164" s="2">
        <v>1721507</v>
      </c>
      <c r="D164" s="2">
        <v>157758</v>
      </c>
      <c r="E164" s="3">
        <v>930649585.09000397</v>
      </c>
      <c r="G164" s="7">
        <f t="shared" si="40"/>
        <v>540.60168508754475</v>
      </c>
      <c r="H164" s="7">
        <f t="shared" si="41"/>
        <v>6487.2202210505366</v>
      </c>
      <c r="I164" s="7">
        <f t="shared" si="42"/>
        <v>5899.2227658185575</v>
      </c>
      <c r="J164" s="2">
        <f t="shared" si="43"/>
        <v>143458.91666666666</v>
      </c>
      <c r="K164" s="18">
        <f t="shared" si="44"/>
        <v>10.912327742491664</v>
      </c>
      <c r="M164" s="5">
        <f t="shared" si="45"/>
        <v>3.7855663479662298E-3</v>
      </c>
      <c r="N164" s="5">
        <f t="shared" si="45"/>
        <v>3.3521651360036704E-3</v>
      </c>
      <c r="O164" s="6">
        <f t="shared" si="45"/>
        <v>5.047382031061828E-3</v>
      </c>
      <c r="Q164" s="11">
        <f t="shared" si="46"/>
        <v>392796880</v>
      </c>
      <c r="R164" s="11">
        <f t="shared" si="46"/>
        <v>41454258</v>
      </c>
      <c r="S164" s="8">
        <f t="shared" si="46"/>
        <v>37560880599.910004</v>
      </c>
      <c r="U164" s="6">
        <f t="shared" si="39"/>
        <v>0.86375405415959938</v>
      </c>
      <c r="V164" s="6">
        <f t="shared" si="39"/>
        <v>0.88085243478302999</v>
      </c>
      <c r="W164" s="6">
        <f t="shared" si="39"/>
        <v>0.2037115976283487</v>
      </c>
      <c r="Y164" s="8">
        <f t="shared" si="47"/>
        <v>377315213552.83307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10% to 25%</v>
      </c>
      <c r="C165" s="2">
        <v>2020094</v>
      </c>
      <c r="D165" s="2">
        <v>184862</v>
      </c>
      <c r="E165" s="3">
        <v>1131996996.5099945</v>
      </c>
      <c r="G165" s="7">
        <f t="shared" si="40"/>
        <v>560.36847617486831</v>
      </c>
      <c r="H165" s="7">
        <f t="shared" si="41"/>
        <v>6724.4217140984201</v>
      </c>
      <c r="I165" s="7">
        <f t="shared" si="42"/>
        <v>6123.4704618039104</v>
      </c>
      <c r="J165" s="2">
        <f t="shared" si="43"/>
        <v>168341.16666666666</v>
      </c>
      <c r="K165" s="18">
        <f t="shared" si="44"/>
        <v>10.927578409840855</v>
      </c>
      <c r="M165" s="5">
        <f t="shared" si="45"/>
        <v>4.4421543834143535E-3</v>
      </c>
      <c r="N165" s="5">
        <f t="shared" si="45"/>
        <v>3.9280920864356202E-3</v>
      </c>
      <c r="O165" s="6">
        <f t="shared" si="45"/>
        <v>6.1393905836727315E-3</v>
      </c>
      <c r="Q165" s="11">
        <f t="shared" si="46"/>
        <v>394816974</v>
      </c>
      <c r="R165" s="11">
        <f t="shared" si="46"/>
        <v>41639120</v>
      </c>
      <c r="S165" s="8">
        <f t="shared" si="46"/>
        <v>38692877596.419998</v>
      </c>
      <c r="U165" s="6">
        <f t="shared" si="39"/>
        <v>0.86819620854301371</v>
      </c>
      <c r="V165" s="6">
        <f t="shared" si="39"/>
        <v>0.88478052686946562</v>
      </c>
      <c r="W165" s="6">
        <f t="shared" si="39"/>
        <v>0.20985098821202144</v>
      </c>
      <c r="Y165" s="8">
        <f t="shared" si="47"/>
        <v>581747146033.47864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10% to 25%</v>
      </c>
      <c r="C166" s="2">
        <v>1898233</v>
      </c>
      <c r="D166" s="2">
        <v>173399</v>
      </c>
      <c r="E166" s="3">
        <v>1105170178.9800034</v>
      </c>
      <c r="G166" s="7">
        <f t="shared" si="40"/>
        <v>582.20997052522182</v>
      </c>
      <c r="H166" s="7">
        <f t="shared" si="41"/>
        <v>6986.5196463026623</v>
      </c>
      <c r="I166" s="7">
        <f t="shared" si="42"/>
        <v>6373.5672003875652</v>
      </c>
      <c r="J166" s="2">
        <f t="shared" si="43"/>
        <v>158186.08333333334</v>
      </c>
      <c r="K166" s="18">
        <f t="shared" si="44"/>
        <v>10.94719692731792</v>
      </c>
      <c r="M166" s="5">
        <f t="shared" si="45"/>
        <v>4.1741839942556029E-3</v>
      </c>
      <c r="N166" s="5">
        <f t="shared" si="45"/>
        <v>3.6845173139739376E-3</v>
      </c>
      <c r="O166" s="6">
        <f t="shared" si="45"/>
        <v>5.9938952233128421E-3</v>
      </c>
      <c r="Q166" s="11">
        <f t="shared" si="46"/>
        <v>396715207</v>
      </c>
      <c r="R166" s="11">
        <f t="shared" si="46"/>
        <v>41812519</v>
      </c>
      <c r="S166" s="8">
        <f t="shared" si="46"/>
        <v>39798047775.400002</v>
      </c>
      <c r="U166" s="6">
        <f t="shared" si="39"/>
        <v>0.87237039253726933</v>
      </c>
      <c r="V166" s="6">
        <f t="shared" si="39"/>
        <v>0.88846504418343952</v>
      </c>
      <c r="W166" s="6">
        <f t="shared" si="39"/>
        <v>0.21584488343533428</v>
      </c>
      <c r="Y166" s="8">
        <f t="shared" si="47"/>
        <v>711666787743.55701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10% to 25%</v>
      </c>
      <c r="C167" s="2">
        <v>1779683</v>
      </c>
      <c r="D167" s="2">
        <v>162558</v>
      </c>
      <c r="E167" s="3">
        <v>1076718050.6100006</v>
      </c>
      <c r="G167" s="7">
        <f t="shared" si="40"/>
        <v>605.00552660782887</v>
      </c>
      <c r="H167" s="7">
        <f t="shared" si="41"/>
        <v>7260.0663192939464</v>
      </c>
      <c r="I167" s="7">
        <f t="shared" si="42"/>
        <v>6623.593121285945</v>
      </c>
      <c r="J167" s="2">
        <f t="shared" si="43"/>
        <v>148306.91666666666</v>
      </c>
      <c r="K167" s="18">
        <f t="shared" si="44"/>
        <v>10.947987795125432</v>
      </c>
      <c r="M167" s="5">
        <f t="shared" si="45"/>
        <v>3.9134944411190796E-3</v>
      </c>
      <c r="N167" s="5">
        <f t="shared" si="45"/>
        <v>3.4541592830695409E-3</v>
      </c>
      <c r="O167" s="6">
        <f t="shared" si="45"/>
        <v>5.8395849826153963E-3</v>
      </c>
      <c r="Q167" s="11">
        <f t="shared" si="46"/>
        <v>398494890</v>
      </c>
      <c r="R167" s="11">
        <f t="shared" si="46"/>
        <v>41975077</v>
      </c>
      <c r="S167" s="8">
        <f t="shared" si="46"/>
        <v>40874765826.010002</v>
      </c>
      <c r="U167" s="6">
        <f t="shared" si="39"/>
        <v>0.87628388697838833</v>
      </c>
      <c r="V167" s="6">
        <f t="shared" si="39"/>
        <v>0.8919192034665091</v>
      </c>
      <c r="W167" s="6">
        <f t="shared" si="39"/>
        <v>0.22168446841794967</v>
      </c>
      <c r="Y167" s="8">
        <f t="shared" si="47"/>
        <v>850417155708.60767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10% to 25%</v>
      </c>
      <c r="C168" s="2">
        <v>1675849</v>
      </c>
      <c r="D168" s="2">
        <v>152889</v>
      </c>
      <c r="E168" s="3">
        <v>1050910054.7799988</v>
      </c>
      <c r="G168" s="7">
        <f t="shared" si="40"/>
        <v>627.09113695804263</v>
      </c>
      <c r="H168" s="7">
        <f t="shared" si="41"/>
        <v>7525.0936434965115</v>
      </c>
      <c r="I168" s="7">
        <f t="shared" si="42"/>
        <v>6873.6799559157216</v>
      </c>
      <c r="J168" s="2">
        <f t="shared" si="43"/>
        <v>139654.08333333334</v>
      </c>
      <c r="K168" s="18">
        <f t="shared" si="44"/>
        <v>10.961213690978422</v>
      </c>
      <c r="M168" s="5">
        <f t="shared" si="45"/>
        <v>3.6851651365186772E-3</v>
      </c>
      <c r="N168" s="5">
        <f t="shared" si="45"/>
        <v>3.2487048230737279E-3</v>
      </c>
      <c r="O168" s="6">
        <f t="shared" si="45"/>
        <v>5.6996152061312951E-3</v>
      </c>
      <c r="Q168" s="11">
        <f t="shared" si="46"/>
        <v>400170739</v>
      </c>
      <c r="R168" s="11">
        <f t="shared" si="46"/>
        <v>42127966</v>
      </c>
      <c r="S168" s="8">
        <f t="shared" si="46"/>
        <v>41925675880.790001</v>
      </c>
      <c r="U168" s="6">
        <f t="shared" si="39"/>
        <v>0.87996905211490706</v>
      </c>
      <c r="V168" s="6">
        <f t="shared" si="39"/>
        <v>0.89516790828958281</v>
      </c>
      <c r="W168" s="6">
        <f t="shared" si="39"/>
        <v>0.22738408362408097</v>
      </c>
      <c r="Y168" s="8">
        <f t="shared" si="47"/>
        <v>987869092438.41211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10% to 25%</v>
      </c>
      <c r="C169" s="2">
        <v>1572516</v>
      </c>
      <c r="D169" s="2">
        <v>143282</v>
      </c>
      <c r="E169" s="3">
        <v>1020700059.0100021</v>
      </c>
      <c r="G169" s="7">
        <f t="shared" si="40"/>
        <v>649.0872328230696</v>
      </c>
      <c r="H169" s="7">
        <f t="shared" si="41"/>
        <v>7789.0467938768352</v>
      </c>
      <c r="I169" s="7">
        <f t="shared" si="42"/>
        <v>7123.7144861880915</v>
      </c>
      <c r="J169" s="2">
        <f t="shared" si="43"/>
        <v>131043</v>
      </c>
      <c r="K169" s="18">
        <f t="shared" si="44"/>
        <v>10.97497243198727</v>
      </c>
      <c r="M169" s="5">
        <f t="shared" si="45"/>
        <v>3.4579375229020059E-3</v>
      </c>
      <c r="N169" s="5">
        <f t="shared" si="45"/>
        <v>3.0445677874775157E-3</v>
      </c>
      <c r="O169" s="6">
        <f t="shared" si="45"/>
        <v>5.5357711640225907E-3</v>
      </c>
      <c r="Q169" s="11">
        <f t="shared" si="46"/>
        <v>401743255</v>
      </c>
      <c r="R169" s="11">
        <f t="shared" si="46"/>
        <v>42271248</v>
      </c>
      <c r="S169" s="8">
        <f t="shared" si="46"/>
        <v>42946375939.800003</v>
      </c>
      <c r="U169" s="6">
        <f t="shared" si="39"/>
        <v>0.88342698963780908</v>
      </c>
      <c r="V169" s="6">
        <f t="shared" si="39"/>
        <v>0.89821247607706034</v>
      </c>
      <c r="W169" s="6">
        <f t="shared" si="39"/>
        <v>0.23291985478810356</v>
      </c>
      <c r="Y169" s="8">
        <f t="shared" si="47"/>
        <v>1120076644338.009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5% to 10%</v>
      </c>
      <c r="C170" s="2">
        <v>1483635</v>
      </c>
      <c r="D170" s="2">
        <v>134981</v>
      </c>
      <c r="E170" s="3">
        <v>995349903.18000031</v>
      </c>
      <c r="G170" s="7">
        <f t="shared" si="40"/>
        <v>670.88596803122084</v>
      </c>
      <c r="H170" s="7">
        <f t="shared" si="41"/>
        <v>8050.6316163746505</v>
      </c>
      <c r="I170" s="7">
        <f t="shared" si="42"/>
        <v>7374.0000680095736</v>
      </c>
      <c r="J170" s="2">
        <f t="shared" si="43"/>
        <v>123636.25</v>
      </c>
      <c r="K170" s="18">
        <f t="shared" si="44"/>
        <v>10.991435831709648</v>
      </c>
      <c r="M170" s="5">
        <f t="shared" si="45"/>
        <v>3.2624896260455968E-3</v>
      </c>
      <c r="N170" s="5">
        <f t="shared" si="45"/>
        <v>2.8681816593954758E-3</v>
      </c>
      <c r="O170" s="6">
        <f t="shared" si="45"/>
        <v>5.3982844847494313E-3</v>
      </c>
      <c r="Q170" s="11">
        <f t="shared" ref="Q170:S185" si="48">+Q169+C170</f>
        <v>403226890</v>
      </c>
      <c r="R170" s="11">
        <f t="shared" si="48"/>
        <v>42406229</v>
      </c>
      <c r="S170" s="8">
        <f t="shared" si="48"/>
        <v>43941725842.980003</v>
      </c>
      <c r="U170" s="6">
        <f t="shared" si="39"/>
        <v>0.88668947926385466</v>
      </c>
      <c r="V170" s="6">
        <f t="shared" si="39"/>
        <v>0.90108065773645585</v>
      </c>
      <c r="W170" s="6">
        <f t="shared" si="39"/>
        <v>0.238318139272853</v>
      </c>
      <c r="Y170" s="8">
        <f t="shared" si="47"/>
        <v>1254334221210.8584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5% to 10%</v>
      </c>
      <c r="C171" s="2">
        <v>1401172</v>
      </c>
      <c r="D171" s="2">
        <v>127632</v>
      </c>
      <c r="E171" s="3">
        <v>973035925.51999664</v>
      </c>
      <c r="G171" s="7">
        <f t="shared" si="40"/>
        <v>694.44431199024575</v>
      </c>
      <c r="H171" s="7">
        <f t="shared" si="41"/>
        <v>8333.331743882949</v>
      </c>
      <c r="I171" s="7">
        <f t="shared" si="42"/>
        <v>7623.7614823868362</v>
      </c>
      <c r="J171" s="2">
        <f t="shared" si="43"/>
        <v>116764.33333333333</v>
      </c>
      <c r="K171" s="18">
        <f t="shared" si="44"/>
        <v>10.978218628557102</v>
      </c>
      <c r="M171" s="5">
        <f t="shared" si="45"/>
        <v>3.081154808497751E-3</v>
      </c>
      <c r="N171" s="5">
        <f t="shared" si="45"/>
        <v>2.7120243704815E-3</v>
      </c>
      <c r="O171" s="6">
        <f t="shared" si="45"/>
        <v>5.2772645308516112E-3</v>
      </c>
      <c r="Q171" s="11">
        <f t="shared" si="48"/>
        <v>404628062</v>
      </c>
      <c r="R171" s="11">
        <f t="shared" si="48"/>
        <v>42533861</v>
      </c>
      <c r="S171" s="8">
        <f t="shared" si="48"/>
        <v>44914761768.5</v>
      </c>
      <c r="U171" s="6">
        <f t="shared" si="39"/>
        <v>0.88977063407235246</v>
      </c>
      <c r="V171" s="6">
        <f t="shared" si="39"/>
        <v>0.90379268210693731</v>
      </c>
      <c r="W171" s="6">
        <f t="shared" si="39"/>
        <v>0.24359540380370462</v>
      </c>
      <c r="Y171" s="8">
        <f t="shared" si="47"/>
        <v>1404228834863.1165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5% to 10%</v>
      </c>
      <c r="C172" s="2">
        <v>1328001</v>
      </c>
      <c r="D172" s="2">
        <v>120777</v>
      </c>
      <c r="E172" s="3">
        <v>950973712.84999847</v>
      </c>
      <c r="G172" s="7">
        <f t="shared" si="40"/>
        <v>716.09412406315846</v>
      </c>
      <c r="H172" s="7">
        <f t="shared" si="41"/>
        <v>8593.1294887579024</v>
      </c>
      <c r="I172" s="7">
        <f t="shared" si="42"/>
        <v>7873.7980977338275</v>
      </c>
      <c r="J172" s="2">
        <f t="shared" si="43"/>
        <v>110666.75</v>
      </c>
      <c r="K172" s="18">
        <f t="shared" si="44"/>
        <v>10.995479271715642</v>
      </c>
      <c r="M172" s="5">
        <f t="shared" si="45"/>
        <v>2.9202529502729301E-3</v>
      </c>
      <c r="N172" s="5">
        <f t="shared" si="45"/>
        <v>2.5663639792030536E-3</v>
      </c>
      <c r="O172" s="6">
        <f t="shared" si="45"/>
        <v>5.1576100254609016E-3</v>
      </c>
      <c r="Q172" s="11">
        <f t="shared" si="48"/>
        <v>405956063</v>
      </c>
      <c r="R172" s="11">
        <f t="shared" si="48"/>
        <v>42654638</v>
      </c>
      <c r="S172" s="8">
        <f t="shared" si="48"/>
        <v>45865735481.349998</v>
      </c>
      <c r="U172" s="6">
        <f t="shared" si="39"/>
        <v>0.89269088702262533</v>
      </c>
      <c r="V172" s="6">
        <f t="shared" si="39"/>
        <v>0.90635904608614037</v>
      </c>
      <c r="W172" s="6">
        <f t="shared" si="39"/>
        <v>0.24875301382916551</v>
      </c>
      <c r="Y172" s="8">
        <f t="shared" si="47"/>
        <v>1537777381978.9846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5% to 10%</v>
      </c>
      <c r="C173" s="2">
        <v>1501642</v>
      </c>
      <c r="D173" s="2">
        <v>136587</v>
      </c>
      <c r="E173" s="3">
        <v>1112952943.4300003</v>
      </c>
      <c r="G173" s="7">
        <f t="shared" si="40"/>
        <v>741.15730875268559</v>
      </c>
      <c r="H173" s="7">
        <f t="shared" si="41"/>
        <v>8893.8877050322262</v>
      </c>
      <c r="I173" s="7">
        <f t="shared" si="42"/>
        <v>8148.3079899990507</v>
      </c>
      <c r="J173" s="2">
        <f t="shared" si="43"/>
        <v>125136.83333333333</v>
      </c>
      <c r="K173" s="18">
        <f t="shared" si="44"/>
        <v>10.994033107103897</v>
      </c>
      <c r="M173" s="5">
        <f t="shared" si="45"/>
        <v>3.3020867309239551E-3</v>
      </c>
      <c r="N173" s="5">
        <f t="shared" si="45"/>
        <v>2.9023072011012648E-3</v>
      </c>
      <c r="O173" s="6">
        <f t="shared" si="45"/>
        <v>6.0361050798111958E-3</v>
      </c>
      <c r="Q173" s="11">
        <f t="shared" si="48"/>
        <v>407457705</v>
      </c>
      <c r="R173" s="11">
        <f t="shared" si="48"/>
        <v>42791225</v>
      </c>
      <c r="S173" s="8">
        <f t="shared" si="48"/>
        <v>46978688424.779999</v>
      </c>
      <c r="U173" s="6">
        <f t="shared" si="39"/>
        <v>0.89599297375354925</v>
      </c>
      <c r="V173" s="6">
        <f t="shared" si="39"/>
        <v>0.90926135328724156</v>
      </c>
      <c r="W173" s="6">
        <f t="shared" si="39"/>
        <v>0.25478911890897671</v>
      </c>
      <c r="Y173" s="8">
        <f t="shared" si="47"/>
        <v>2030755839614.603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5% to 10%</v>
      </c>
      <c r="C174" s="2">
        <v>1644278</v>
      </c>
      <c r="D174" s="2">
        <v>149421</v>
      </c>
      <c r="E174" s="3">
        <v>1266014275.3800049</v>
      </c>
      <c r="G174" s="7">
        <f t="shared" si="40"/>
        <v>769.9514774144061</v>
      </c>
      <c r="H174" s="7">
        <f t="shared" si="41"/>
        <v>9239.4177289728723</v>
      </c>
      <c r="I174" s="7">
        <f t="shared" si="42"/>
        <v>8472.8001778866746</v>
      </c>
      <c r="J174" s="2">
        <f t="shared" si="43"/>
        <v>137023.16666666666</v>
      </c>
      <c r="K174" s="18">
        <f t="shared" si="44"/>
        <v>11.004330047315973</v>
      </c>
      <c r="M174" s="5">
        <f t="shared" si="45"/>
        <v>3.6157410126715817E-3</v>
      </c>
      <c r="N174" s="5">
        <f t="shared" si="45"/>
        <v>3.1750140518186365E-3</v>
      </c>
      <c r="O174" s="6">
        <f t="shared" si="45"/>
        <v>6.8662338725512988E-3</v>
      </c>
      <c r="Q174" s="11">
        <f t="shared" si="48"/>
        <v>409101983</v>
      </c>
      <c r="R174" s="11">
        <f t="shared" si="48"/>
        <v>42940646</v>
      </c>
      <c r="S174" s="8">
        <f t="shared" si="48"/>
        <v>48244702700.160004</v>
      </c>
      <c r="U174" s="6">
        <f t="shared" si="39"/>
        <v>0.89960871476622084</v>
      </c>
      <c r="V174" s="6">
        <f t="shared" si="39"/>
        <v>0.91243636733906019</v>
      </c>
      <c r="W174" s="6">
        <f t="shared" si="39"/>
        <v>0.26165535278152802</v>
      </c>
      <c r="Y174" s="8">
        <f t="shared" si="47"/>
        <v>2621467357952.5884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5% to 10%</v>
      </c>
      <c r="C175" s="2">
        <v>1550433</v>
      </c>
      <c r="D175" s="2">
        <v>140812</v>
      </c>
      <c r="E175" s="3">
        <v>1242382482.8799973</v>
      </c>
      <c r="G175" s="7">
        <f t="shared" si="40"/>
        <v>801.31323499951122</v>
      </c>
      <c r="H175" s="7">
        <f t="shared" si="41"/>
        <v>9615.7588199941347</v>
      </c>
      <c r="I175" s="7">
        <f t="shared" si="42"/>
        <v>8822.9872658580043</v>
      </c>
      <c r="J175" s="2">
        <f t="shared" si="43"/>
        <v>129202.75</v>
      </c>
      <c r="K175" s="18">
        <f t="shared" si="44"/>
        <v>11.010659602874755</v>
      </c>
      <c r="M175" s="5">
        <f t="shared" si="45"/>
        <v>3.4093773592418302E-3</v>
      </c>
      <c r="N175" s="5">
        <f t="shared" si="45"/>
        <v>2.9920832992998696E-3</v>
      </c>
      <c r="O175" s="6">
        <f t="shared" si="45"/>
        <v>6.7380667441956947E-3</v>
      </c>
      <c r="Q175" s="11">
        <f t="shared" si="48"/>
        <v>410652416</v>
      </c>
      <c r="R175" s="11">
        <f t="shared" si="48"/>
        <v>43081458</v>
      </c>
      <c r="S175" s="8">
        <f t="shared" si="48"/>
        <v>49487085183.040001</v>
      </c>
      <c r="U175" s="6">
        <f t="shared" si="39"/>
        <v>0.90301809212546269</v>
      </c>
      <c r="V175" s="6">
        <f t="shared" si="39"/>
        <v>0.91542845063836009</v>
      </c>
      <c r="W175" s="6">
        <f t="shared" si="39"/>
        <v>0.26839341952572371</v>
      </c>
      <c r="Y175" s="8">
        <f t="shared" si="47"/>
        <v>2915511818653.7144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5% to 10%</v>
      </c>
      <c r="C176" s="2">
        <v>2049757</v>
      </c>
      <c r="D176" s="2">
        <v>186342</v>
      </c>
      <c r="E176" s="3">
        <v>1722967046.7399979</v>
      </c>
      <c r="G176" s="7">
        <f t="shared" si="40"/>
        <v>840.57136857685953</v>
      </c>
      <c r="H176" s="7">
        <f t="shared" si="41"/>
        <v>10086.856422922314</v>
      </c>
      <c r="I176" s="7">
        <f t="shared" si="42"/>
        <v>9246.262499812161</v>
      </c>
      <c r="J176" s="2">
        <f t="shared" si="43"/>
        <v>170813.08333333334</v>
      </c>
      <c r="K176" s="18">
        <f t="shared" si="44"/>
        <v>10.999973167616533</v>
      </c>
      <c r="M176" s="5">
        <f t="shared" si="45"/>
        <v>4.5073828457904705E-3</v>
      </c>
      <c r="N176" s="5">
        <f t="shared" si="45"/>
        <v>3.9595402817809303E-3</v>
      </c>
      <c r="O176" s="6">
        <f t="shared" si="45"/>
        <v>9.3445191951448472E-3</v>
      </c>
      <c r="Q176" s="11">
        <f t="shared" si="48"/>
        <v>412702173</v>
      </c>
      <c r="R176" s="11">
        <f t="shared" si="48"/>
        <v>43267800</v>
      </c>
      <c r="S176" s="8">
        <f t="shared" si="48"/>
        <v>51210052229.779999</v>
      </c>
      <c r="U176" s="6">
        <f t="shared" si="39"/>
        <v>0.90752547497125313</v>
      </c>
      <c r="V176" s="6">
        <f t="shared" si="39"/>
        <v>0.91938799092014101</v>
      </c>
      <c r="W176" s="6">
        <f t="shared" si="39"/>
        <v>0.27773793872086855</v>
      </c>
      <c r="Y176" s="8">
        <f t="shared" si="47"/>
        <v>4656885375435.21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5% to 10%</v>
      </c>
      <c r="C177" s="2">
        <v>1874049</v>
      </c>
      <c r="D177" s="2">
        <v>170132</v>
      </c>
      <c r="E177" s="3">
        <v>1658200919.7300034</v>
      </c>
      <c r="G177" s="7">
        <f t="shared" si="40"/>
        <v>884.82260588170504</v>
      </c>
      <c r="H177" s="7">
        <f t="shared" si="41"/>
        <v>10617.871270580461</v>
      </c>
      <c r="I177" s="7">
        <f t="shared" si="42"/>
        <v>9746.555143829517</v>
      </c>
      <c r="J177" s="2">
        <f t="shared" si="43"/>
        <v>156170.75</v>
      </c>
      <c r="K177" s="18">
        <f t="shared" si="44"/>
        <v>11.01526461806127</v>
      </c>
      <c r="M177" s="5">
        <f t="shared" si="45"/>
        <v>4.121003765212552E-3</v>
      </c>
      <c r="N177" s="5">
        <f t="shared" si="45"/>
        <v>3.6150975476272294E-3</v>
      </c>
      <c r="O177" s="6">
        <f t="shared" si="45"/>
        <v>8.9932598264963349E-3</v>
      </c>
      <c r="Q177" s="11">
        <f t="shared" si="48"/>
        <v>414576222</v>
      </c>
      <c r="R177" s="11">
        <f t="shared" si="48"/>
        <v>43437932</v>
      </c>
      <c r="S177" s="8">
        <f t="shared" si="48"/>
        <v>52868253149.510002</v>
      </c>
      <c r="U177" s="6">
        <f t="shared" si="39"/>
        <v>0.91164647873646576</v>
      </c>
      <c r="V177" s="6">
        <f t="shared" si="39"/>
        <v>0.92300308846776824</v>
      </c>
      <c r="W177" s="6">
        <f t="shared" si="39"/>
        <v>0.2867311985473649</v>
      </c>
      <c r="Y177" s="8">
        <f t="shared" si="47"/>
        <v>5167738565728.3174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5% to 10%</v>
      </c>
      <c r="C178" s="2">
        <v>1741451</v>
      </c>
      <c r="D178" s="2">
        <v>157806</v>
      </c>
      <c r="E178" s="3">
        <v>1617017984.9700012</v>
      </c>
      <c r="G178" s="7">
        <f t="shared" si="40"/>
        <v>928.54635873762811</v>
      </c>
      <c r="H178" s="7">
        <f t="shared" si="41"/>
        <v>11142.556304851538</v>
      </c>
      <c r="I178" s="7">
        <f t="shared" si="42"/>
        <v>10246.872647237755</v>
      </c>
      <c r="J178" s="2">
        <f t="shared" si="43"/>
        <v>145120.91666666666</v>
      </c>
      <c r="K178" s="18">
        <f t="shared" si="44"/>
        <v>11.035391556721544</v>
      </c>
      <c r="M178" s="5">
        <f t="shared" si="45"/>
        <v>3.8294228848515508E-3</v>
      </c>
      <c r="N178" s="5">
        <f t="shared" si="45"/>
        <v>3.3531850774743293E-3</v>
      </c>
      <c r="O178" s="6">
        <f t="shared" si="45"/>
        <v>8.7699040025382511E-3</v>
      </c>
      <c r="Q178" s="11">
        <f t="shared" si="48"/>
        <v>416317673</v>
      </c>
      <c r="R178" s="11">
        <f t="shared" si="48"/>
        <v>43595738</v>
      </c>
      <c r="S178" s="8">
        <f t="shared" si="48"/>
        <v>54485271134.480003</v>
      </c>
      <c r="U178" s="6">
        <f t="shared" si="39"/>
        <v>0.91547590162131731</v>
      </c>
      <c r="V178" s="6">
        <f t="shared" si="39"/>
        <v>0.92635627354524264</v>
      </c>
      <c r="W178" s="6">
        <f t="shared" si="39"/>
        <v>0.29550110254990314</v>
      </c>
      <c r="Y178" s="8">
        <f t="shared" si="47"/>
        <v>5718057209124.7236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5% to 10%</v>
      </c>
      <c r="C179" s="2">
        <v>1618872</v>
      </c>
      <c r="D179" s="2">
        <v>146570</v>
      </c>
      <c r="E179" s="3">
        <v>1575146292.5599976</v>
      </c>
      <c r="G179" s="7">
        <f t="shared" si="40"/>
        <v>972.99001561580997</v>
      </c>
      <c r="H179" s="7">
        <f t="shared" si="41"/>
        <v>11675.880187389719</v>
      </c>
      <c r="I179" s="7">
        <f t="shared" si="42"/>
        <v>10746.716876304821</v>
      </c>
      <c r="J179" s="2">
        <f t="shared" si="43"/>
        <v>134906</v>
      </c>
      <c r="K179" s="18">
        <f t="shared" si="44"/>
        <v>11.045043324009006</v>
      </c>
      <c r="M179" s="5">
        <f t="shared" si="45"/>
        <v>3.5598736251811849E-3</v>
      </c>
      <c r="N179" s="5">
        <f t="shared" si="45"/>
        <v>3.1144337782176368E-3</v>
      </c>
      <c r="O179" s="6">
        <f t="shared" si="45"/>
        <v>8.5428126985003724E-3</v>
      </c>
      <c r="Q179" s="11">
        <f t="shared" si="48"/>
        <v>417936545</v>
      </c>
      <c r="R179" s="11">
        <f t="shared" si="48"/>
        <v>43742308</v>
      </c>
      <c r="S179" s="8">
        <f t="shared" si="48"/>
        <v>56060417427.040001</v>
      </c>
      <c r="U179" s="6">
        <f t="shared" si="39"/>
        <v>0.91903577524649849</v>
      </c>
      <c r="V179" s="6">
        <f t="shared" si="39"/>
        <v>0.92947070732346027</v>
      </c>
      <c r="W179" s="6">
        <f t="shared" si="39"/>
        <v>0.30404391524840352</v>
      </c>
      <c r="Y179" s="8">
        <f t="shared" si="47"/>
        <v>6257198177975.0264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5% to 10%</v>
      </c>
      <c r="C180" s="2">
        <v>1510698</v>
      </c>
      <c r="D180" s="2">
        <v>136676</v>
      </c>
      <c r="E180" s="3">
        <v>1537261024.8899994</v>
      </c>
      <c r="G180" s="7">
        <f t="shared" si="40"/>
        <v>1017.5832793119467</v>
      </c>
      <c r="H180" s="7">
        <f t="shared" si="41"/>
        <v>12210.999351743361</v>
      </c>
      <c r="I180" s="7">
        <f t="shared" si="42"/>
        <v>11247.483280824719</v>
      </c>
      <c r="J180" s="2">
        <f t="shared" si="43"/>
        <v>125891.5</v>
      </c>
      <c r="K180" s="18">
        <f t="shared" si="44"/>
        <v>11.053132956773684</v>
      </c>
      <c r="M180" s="5">
        <f t="shared" si="45"/>
        <v>3.3220007300231061E-3</v>
      </c>
      <c r="N180" s="5">
        <f t="shared" si="45"/>
        <v>2.904198342578111E-3</v>
      </c>
      <c r="O180" s="6">
        <f t="shared" si="45"/>
        <v>8.3373417862009566E-3</v>
      </c>
      <c r="Q180" s="11">
        <f t="shared" si="48"/>
        <v>419447243</v>
      </c>
      <c r="R180" s="11">
        <f t="shared" si="48"/>
        <v>43878984</v>
      </c>
      <c r="S180" s="8">
        <f t="shared" si="48"/>
        <v>57597678451.93</v>
      </c>
      <c r="U180" s="6">
        <f t="shared" si="39"/>
        <v>0.92235777597652158</v>
      </c>
      <c r="V180" s="6">
        <f t="shared" si="39"/>
        <v>0.93237490566603831</v>
      </c>
      <c r="W180" s="6">
        <f t="shared" si="39"/>
        <v>0.31238125703460445</v>
      </c>
      <c r="Y180" s="8">
        <f t="shared" si="47"/>
        <v>6792733190118.3076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5% to 10%</v>
      </c>
      <c r="C181" s="2">
        <v>1410815</v>
      </c>
      <c r="D181" s="2">
        <v>127633</v>
      </c>
      <c r="E181" s="3">
        <v>1499242607.3799973</v>
      </c>
      <c r="G181" s="7">
        <f t="shared" si="40"/>
        <v>1062.6783861668591</v>
      </c>
      <c r="H181" s="7">
        <f t="shared" si="41"/>
        <v>12752.14063400231</v>
      </c>
      <c r="I181" s="7">
        <f t="shared" si="42"/>
        <v>11746.512323458644</v>
      </c>
      <c r="J181" s="2">
        <f t="shared" si="43"/>
        <v>117567.91666666667</v>
      </c>
      <c r="K181" s="18">
        <f t="shared" si="44"/>
        <v>11.053685175464025</v>
      </c>
      <c r="M181" s="5">
        <f t="shared" si="45"/>
        <v>3.1023596112045877E-3</v>
      </c>
      <c r="N181" s="5">
        <f t="shared" si="45"/>
        <v>2.7120456192621387E-3</v>
      </c>
      <c r="O181" s="6">
        <f t="shared" si="45"/>
        <v>8.131148735171085E-3</v>
      </c>
      <c r="Q181" s="11">
        <f t="shared" si="48"/>
        <v>420858058</v>
      </c>
      <c r="R181" s="11">
        <f t="shared" si="48"/>
        <v>44006617</v>
      </c>
      <c r="S181" s="8">
        <f t="shared" si="48"/>
        <v>59096921059.309998</v>
      </c>
      <c r="U181" s="6">
        <f t="shared" si="39"/>
        <v>0.92546013558772611</v>
      </c>
      <c r="V181" s="6">
        <f t="shared" si="39"/>
        <v>0.9350869512853005</v>
      </c>
      <c r="W181" s="6">
        <f t="shared" si="39"/>
        <v>0.32051240576977558</v>
      </c>
      <c r="Y181" s="8">
        <f t="shared" si="47"/>
        <v>7312704897488.6094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5% to 10%</v>
      </c>
      <c r="C182" s="2">
        <v>1319879</v>
      </c>
      <c r="D182" s="2">
        <v>119301</v>
      </c>
      <c r="E182" s="3">
        <v>1461136286.3700027</v>
      </c>
      <c r="G182" s="7">
        <f t="shared" si="40"/>
        <v>1107.0229061679161</v>
      </c>
      <c r="H182" s="7">
        <f t="shared" si="41"/>
        <v>13284.274874014993</v>
      </c>
      <c r="I182" s="7">
        <f t="shared" si="42"/>
        <v>12247.477274876177</v>
      </c>
      <c r="J182" s="2">
        <f t="shared" si="43"/>
        <v>109989.91666666667</v>
      </c>
      <c r="K182" s="18">
        <f t="shared" si="44"/>
        <v>11.063436182429317</v>
      </c>
      <c r="M182" s="5">
        <f t="shared" si="45"/>
        <v>2.9023928022292788E-3</v>
      </c>
      <c r="N182" s="5">
        <f t="shared" si="45"/>
        <v>2.5350007789802982E-3</v>
      </c>
      <c r="O182" s="6">
        <f t="shared" si="45"/>
        <v>7.9244789391305932E-3</v>
      </c>
      <c r="Q182" s="11">
        <f t="shared" si="48"/>
        <v>422177937</v>
      </c>
      <c r="R182" s="11">
        <f t="shared" si="48"/>
        <v>44125918</v>
      </c>
      <c r="S182" s="8">
        <f t="shared" si="48"/>
        <v>60558057345.68</v>
      </c>
      <c r="U182" s="6">
        <f t="shared" si="39"/>
        <v>0.92836252838995548</v>
      </c>
      <c r="V182" s="6">
        <f t="shared" si="39"/>
        <v>0.93762195206428078</v>
      </c>
      <c r="W182" s="6">
        <f t="shared" si="39"/>
        <v>0.32843688470890614</v>
      </c>
      <c r="Y182" s="8">
        <f t="shared" si="47"/>
        <v>7795706197133.2607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5% to 10%</v>
      </c>
      <c r="C183" s="2">
        <v>1237517</v>
      </c>
      <c r="D183" s="2">
        <v>111797</v>
      </c>
      <c r="E183" s="3">
        <v>1425122951.0699997</v>
      </c>
      <c r="G183" s="7">
        <f t="shared" si="40"/>
        <v>1151.5986859736065</v>
      </c>
      <c r="H183" s="7">
        <f t="shared" si="41"/>
        <v>13819.184231683277</v>
      </c>
      <c r="I183" s="7">
        <f t="shared" si="42"/>
        <v>12747.416755995238</v>
      </c>
      <c r="J183" s="2">
        <f t="shared" si="43"/>
        <v>103126.41666666667</v>
      </c>
      <c r="K183" s="18">
        <f t="shared" si="44"/>
        <v>11.069322074832062</v>
      </c>
      <c r="M183" s="5">
        <f t="shared" si="45"/>
        <v>2.7212800820653792E-3</v>
      </c>
      <c r="N183" s="5">
        <f t="shared" si="45"/>
        <v>2.3755499290673203E-3</v>
      </c>
      <c r="O183" s="6">
        <f t="shared" si="45"/>
        <v>7.7291604600982725E-3</v>
      </c>
      <c r="Q183" s="11">
        <f t="shared" si="48"/>
        <v>423415454</v>
      </c>
      <c r="R183" s="11">
        <f t="shared" si="48"/>
        <v>44237715</v>
      </c>
      <c r="S183" s="8">
        <f t="shared" si="48"/>
        <v>61983180296.75</v>
      </c>
      <c r="U183" s="6">
        <f t="shared" si="39"/>
        <v>0.93108380847202077</v>
      </c>
      <c r="V183" s="6">
        <f t="shared" si="39"/>
        <v>0.93999750199334808</v>
      </c>
      <c r="W183" s="6">
        <f t="shared" si="39"/>
        <v>0.33616604516900439</v>
      </c>
      <c r="Y183" s="8">
        <f t="shared" si="47"/>
        <v>8267572021518.4541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>Top 5% to 10%</v>
      </c>
      <c r="C184" s="2">
        <v>1164209</v>
      </c>
      <c r="D184" s="2">
        <v>105330</v>
      </c>
      <c r="E184" s="3">
        <v>1395332322.5299988</v>
      </c>
      <c r="G184" s="7">
        <f t="shared" si="40"/>
        <v>1198.5239098220327</v>
      </c>
      <c r="H184" s="7">
        <f t="shared" si="41"/>
        <v>14382.286917864392</v>
      </c>
      <c r="I184" s="7">
        <f t="shared" si="42"/>
        <v>13247.245063419718</v>
      </c>
      <c r="J184" s="2">
        <f t="shared" si="43"/>
        <v>97017.416666666672</v>
      </c>
      <c r="K184" s="18">
        <f t="shared" si="44"/>
        <v>11.052966866040064</v>
      </c>
      <c r="M184" s="5">
        <f t="shared" si="45"/>
        <v>2.5600769630326316E-3</v>
      </c>
      <c r="N184" s="5">
        <f t="shared" si="45"/>
        <v>2.2381340646766986E-3</v>
      </c>
      <c r="O184" s="6">
        <f t="shared" si="45"/>
        <v>7.5675908579667713E-3</v>
      </c>
      <c r="Q184" s="11">
        <f t="shared" si="48"/>
        <v>424579663</v>
      </c>
      <c r="R184" s="11">
        <f t="shared" si="48"/>
        <v>44343045</v>
      </c>
      <c r="S184" s="8">
        <f t="shared" si="48"/>
        <v>63378512619.279999</v>
      </c>
      <c r="U184" s="6">
        <f t="shared" si="39"/>
        <v>0.9336438854350535</v>
      </c>
      <c r="V184" s="6">
        <f t="shared" si="39"/>
        <v>0.94223563605802485</v>
      </c>
      <c r="W184" s="6">
        <f t="shared" si="39"/>
        <v>0.34373363602697121</v>
      </c>
      <c r="Y184" s="8">
        <f t="shared" si="47"/>
        <v>8786878907992.707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>Top 5% to 10%</v>
      </c>
      <c r="C185" s="2">
        <v>1110383</v>
      </c>
      <c r="D185" s="2">
        <v>100383</v>
      </c>
      <c r="E185" s="3">
        <v>1380067847.0100021</v>
      </c>
      <c r="G185" s="7">
        <f t="shared" si="40"/>
        <v>1242.8755186363644</v>
      </c>
      <c r="H185" s="7">
        <f t="shared" si="41"/>
        <v>14914.506223636374</v>
      </c>
      <c r="I185" s="7">
        <f t="shared" si="42"/>
        <v>13748.023539942043</v>
      </c>
      <c r="J185" s="2">
        <f t="shared" si="43"/>
        <v>92531.916666666672</v>
      </c>
      <c r="K185" s="18">
        <f t="shared" si="44"/>
        <v>11.061464590617934</v>
      </c>
      <c r="M185" s="5">
        <f t="shared" si="45"/>
        <v>2.4417144502774523E-3</v>
      </c>
      <c r="N185" s="5">
        <f t="shared" si="45"/>
        <v>2.1330163468569357E-3</v>
      </c>
      <c r="O185" s="6">
        <f t="shared" si="45"/>
        <v>7.484803909272475E-3</v>
      </c>
      <c r="Q185" s="11">
        <f t="shared" si="48"/>
        <v>425690046</v>
      </c>
      <c r="R185" s="11">
        <f t="shared" si="48"/>
        <v>44443428</v>
      </c>
      <c r="S185" s="8">
        <f t="shared" si="48"/>
        <v>64758580466.290001</v>
      </c>
      <c r="U185" s="6">
        <f t="shared" si="39"/>
        <v>0.93608559988533091</v>
      </c>
      <c r="V185" s="6">
        <f t="shared" si="39"/>
        <v>0.94436865240488177</v>
      </c>
      <c r="W185" s="6">
        <f t="shared" si="39"/>
        <v>0.35121843993624369</v>
      </c>
      <c r="Y185" s="8">
        <f t="shared" si="47"/>
        <v>9344193167902.0508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>Top 5% to 10%</v>
      </c>
      <c r="C186" s="2">
        <v>2029793</v>
      </c>
      <c r="D186" s="2">
        <v>183427</v>
      </c>
      <c r="E186" s="3">
        <v>2657824397.8499985</v>
      </c>
      <c r="G186" s="7">
        <f t="shared" si="40"/>
        <v>1309.4066231630509</v>
      </c>
      <c r="H186" s="7">
        <f t="shared" si="41"/>
        <v>15712.879477956611</v>
      </c>
      <c r="I186" s="7">
        <f t="shared" si="42"/>
        <v>14489.8210069946</v>
      </c>
      <c r="J186" s="2">
        <f t="shared" si="43"/>
        <v>169149.41666666666</v>
      </c>
      <c r="K186" s="18">
        <f t="shared" si="44"/>
        <v>11.065944490178655</v>
      </c>
      <c r="M186" s="5">
        <f t="shared" si="45"/>
        <v>4.4634823292251597E-3</v>
      </c>
      <c r="N186" s="5">
        <f t="shared" si="45"/>
        <v>3.8976000862190525E-3</v>
      </c>
      <c r="O186" s="6">
        <f t="shared" si="45"/>
        <v>1.4414722063330016E-2</v>
      </c>
      <c r="Q186" s="11">
        <f t="shared" ref="Q186:S201" si="49">+Q185+C186</f>
        <v>427719839</v>
      </c>
      <c r="R186" s="11">
        <f t="shared" si="49"/>
        <v>44626855</v>
      </c>
      <c r="S186" s="8">
        <f t="shared" si="49"/>
        <v>67416404864.139999</v>
      </c>
      <c r="U186" s="6">
        <f t="shared" si="39"/>
        <v>0.94054908221455602</v>
      </c>
      <c r="V186" s="6">
        <f t="shared" si="39"/>
        <v>0.94826625249110075</v>
      </c>
      <c r="W186" s="6">
        <f t="shared" si="39"/>
        <v>0.36563316199957369</v>
      </c>
      <c r="Y186" s="8">
        <f t="shared" si="47"/>
        <v>19903245273328.051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 xml:space="preserve">Top 5% </v>
      </c>
      <c r="C187" s="2">
        <v>1808049</v>
      </c>
      <c r="D187" s="2">
        <v>163087</v>
      </c>
      <c r="E187" s="3">
        <v>2526485786.5500031</v>
      </c>
      <c r="G187" s="7">
        <f t="shared" si="40"/>
        <v>1397.3547102705752</v>
      </c>
      <c r="H187" s="7">
        <f t="shared" si="41"/>
        <v>16768.256523246902</v>
      </c>
      <c r="I187" s="7">
        <f t="shared" si="42"/>
        <v>15491.644254600324</v>
      </c>
      <c r="J187" s="2">
        <f t="shared" si="43"/>
        <v>150670.75</v>
      </c>
      <c r="K187" s="18">
        <f t="shared" si="44"/>
        <v>11.086407868193051</v>
      </c>
      <c r="M187" s="5">
        <f t="shared" si="45"/>
        <v>3.9758708212478911E-3</v>
      </c>
      <c r="N187" s="5">
        <f t="shared" si="45"/>
        <v>3.4653998880274255E-3</v>
      </c>
      <c r="O187" s="6">
        <f t="shared" si="45"/>
        <v>1.3702406539548743E-2</v>
      </c>
      <c r="Q187" s="11">
        <f t="shared" si="49"/>
        <v>429527888</v>
      </c>
      <c r="R187" s="11">
        <f t="shared" si="49"/>
        <v>44789942</v>
      </c>
      <c r="S187" s="8">
        <f t="shared" si="49"/>
        <v>69942890650.690002</v>
      </c>
      <c r="U187" s="6">
        <f t="shared" si="39"/>
        <v>0.94452495303580397</v>
      </c>
      <c r="V187" s="6">
        <f t="shared" si="39"/>
        <v>0.95173165237912827</v>
      </c>
      <c r="W187" s="6">
        <f t="shared" si="39"/>
        <v>0.37933556853912243</v>
      </c>
      <c r="Y187" s="8">
        <f t="shared" si="47"/>
        <v>21346537637180.656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 xml:space="preserve">Top 5% </v>
      </c>
      <c r="C188" s="2">
        <v>1623464</v>
      </c>
      <c r="D188" s="2">
        <v>146330</v>
      </c>
      <c r="E188" s="3">
        <v>2412992393.7200012</v>
      </c>
      <c r="G188" s="7">
        <f t="shared" si="40"/>
        <v>1486.3233146654322</v>
      </c>
      <c r="H188" s="7">
        <f t="shared" si="41"/>
        <v>17835.879775985188</v>
      </c>
      <c r="I188" s="7">
        <f t="shared" si="42"/>
        <v>16490.073079477901</v>
      </c>
      <c r="J188" s="2">
        <f t="shared" si="43"/>
        <v>135288.66666666666</v>
      </c>
      <c r="K188" s="18">
        <f t="shared" si="44"/>
        <v>11.094539738946217</v>
      </c>
      <c r="M188" s="5">
        <f t="shared" si="45"/>
        <v>3.5699713597067261E-3</v>
      </c>
      <c r="N188" s="5">
        <f t="shared" si="45"/>
        <v>3.1093340708643435E-3</v>
      </c>
      <c r="O188" s="6">
        <f t="shared" si="45"/>
        <v>1.3086874634960839E-2</v>
      </c>
      <c r="Q188" s="11">
        <f t="shared" si="49"/>
        <v>431151352</v>
      </c>
      <c r="R188" s="11">
        <f t="shared" si="49"/>
        <v>44936272</v>
      </c>
      <c r="S188" s="8">
        <f t="shared" si="49"/>
        <v>72355883044.410004</v>
      </c>
      <c r="U188" s="6">
        <f t="shared" si="39"/>
        <v>0.94809492439551069</v>
      </c>
      <c r="V188" s="6">
        <f t="shared" si="39"/>
        <v>0.9548409864499926</v>
      </c>
      <c r="W188" s="6">
        <f t="shared" si="39"/>
        <v>0.39242244317408326</v>
      </c>
      <c r="Y188" s="8">
        <f t="shared" si="47"/>
        <v>22759877264592.766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 xml:space="preserve">Top 5% </v>
      </c>
      <c r="C189" s="2">
        <v>1453224</v>
      </c>
      <c r="D189" s="2">
        <v>130936</v>
      </c>
      <c r="E189" s="3">
        <v>2290406290.8899994</v>
      </c>
      <c r="G189" s="7">
        <f t="shared" si="40"/>
        <v>1576.0861992989376</v>
      </c>
      <c r="H189" s="7">
        <f t="shared" si="41"/>
        <v>18913.034391587251</v>
      </c>
      <c r="I189" s="7">
        <f t="shared" si="42"/>
        <v>17492.563472918064</v>
      </c>
      <c r="J189" s="2">
        <f t="shared" si="43"/>
        <v>121102</v>
      </c>
      <c r="K189" s="18">
        <f t="shared" si="44"/>
        <v>11.098735259974339</v>
      </c>
      <c r="M189" s="5">
        <f t="shared" si="45"/>
        <v>3.19561632363788E-3</v>
      </c>
      <c r="N189" s="5">
        <f t="shared" si="45"/>
        <v>2.7822303417118408E-3</v>
      </c>
      <c r="O189" s="6">
        <f t="shared" si="45"/>
        <v>1.2422028378544994E-2</v>
      </c>
      <c r="Q189" s="11">
        <f t="shared" si="49"/>
        <v>432604576</v>
      </c>
      <c r="R189" s="11">
        <f t="shared" si="49"/>
        <v>45067208</v>
      </c>
      <c r="S189" s="8">
        <f t="shared" si="49"/>
        <v>74646289335.300003</v>
      </c>
      <c r="U189" s="6">
        <f t="shared" si="39"/>
        <v>0.95129054071914854</v>
      </c>
      <c r="V189" s="6">
        <f t="shared" si="39"/>
        <v>0.95762321679170437</v>
      </c>
      <c r="W189" s="6">
        <f t="shared" si="39"/>
        <v>0.40484447155262826</v>
      </c>
      <c r="Y189" s="8">
        <f t="shared" si="47"/>
        <v>23897606125072.098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 xml:space="preserve">Top 5% </v>
      </c>
      <c r="C190" s="2">
        <v>1326248</v>
      </c>
      <c r="D190" s="2">
        <v>119544</v>
      </c>
      <c r="E190" s="3">
        <v>2210644698.8899994</v>
      </c>
      <c r="G190" s="7">
        <f t="shared" si="40"/>
        <v>1666.8411178678493</v>
      </c>
      <c r="H190" s="7">
        <f t="shared" si="41"/>
        <v>20002.093414414194</v>
      </c>
      <c r="I190" s="7">
        <f t="shared" si="42"/>
        <v>18492.309935170309</v>
      </c>
      <c r="J190" s="2">
        <f t="shared" si="43"/>
        <v>110520.66666666667</v>
      </c>
      <c r="K190" s="18">
        <f t="shared" si="44"/>
        <v>11.094224720604965</v>
      </c>
      <c r="M190" s="5">
        <f t="shared" si="45"/>
        <v>2.9163981313218689E-3</v>
      </c>
      <c r="N190" s="5">
        <f t="shared" si="45"/>
        <v>2.5401642326755079E-3</v>
      </c>
      <c r="O190" s="6">
        <f t="shared" si="45"/>
        <v>1.1989441040969648E-2</v>
      </c>
      <c r="Q190" s="11">
        <f t="shared" si="49"/>
        <v>433930824</v>
      </c>
      <c r="R190" s="11">
        <f t="shared" si="49"/>
        <v>45186752</v>
      </c>
      <c r="S190" s="8">
        <f t="shared" si="49"/>
        <v>76856934034.190002</v>
      </c>
      <c r="U190" s="6">
        <f t="shared" si="39"/>
        <v>0.95420693885047048</v>
      </c>
      <c r="V190" s="6">
        <f t="shared" si="39"/>
        <v>0.96016338102437992</v>
      </c>
      <c r="W190" s="6">
        <f t="shared" si="39"/>
        <v>0.41683391259359792</v>
      </c>
      <c r="Y190" s="8">
        <f t="shared" si="47"/>
        <v>25322259510846.164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 xml:space="preserve">Top 5% </v>
      </c>
      <c r="C191" s="2">
        <v>1187247</v>
      </c>
      <c r="D191" s="2">
        <v>106905</v>
      </c>
      <c r="E191" s="3">
        <v>2083691968.6600037</v>
      </c>
      <c r="G191" s="7">
        <f t="shared" si="40"/>
        <v>1755.0618941635596</v>
      </c>
      <c r="H191" s="7">
        <f t="shared" si="41"/>
        <v>21060.742729962716</v>
      </c>
      <c r="I191" s="7">
        <f t="shared" si="42"/>
        <v>19491.061864833297</v>
      </c>
      <c r="J191" s="2">
        <f t="shared" si="43"/>
        <v>98937.25</v>
      </c>
      <c r="K191" s="18">
        <f t="shared" si="44"/>
        <v>11.105626490809597</v>
      </c>
      <c r="M191" s="5">
        <f t="shared" si="45"/>
        <v>2.610737156412296E-3</v>
      </c>
      <c r="N191" s="5">
        <f t="shared" si="45"/>
        <v>2.2716008941826875E-3</v>
      </c>
      <c r="O191" s="6">
        <f t="shared" si="45"/>
        <v>1.1300912362052169E-2</v>
      </c>
      <c r="Q191" s="11">
        <f t="shared" si="49"/>
        <v>435118071</v>
      </c>
      <c r="R191" s="11">
        <f t="shared" si="49"/>
        <v>45293657</v>
      </c>
      <c r="S191" s="8">
        <f t="shared" si="49"/>
        <v>78940626002.850006</v>
      </c>
      <c r="U191" s="6">
        <f t="shared" si="39"/>
        <v>0.95681767600688272</v>
      </c>
      <c r="V191" s="6">
        <f t="shared" si="39"/>
        <v>0.96243498191856258</v>
      </c>
      <c r="W191" s="6">
        <f t="shared" si="39"/>
        <v>0.42813482495565008</v>
      </c>
      <c r="Y191" s="8">
        <f t="shared" si="47"/>
        <v>25949993402260.375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 xml:space="preserve">Top 5% </v>
      </c>
      <c r="C192" s="2">
        <v>1581252</v>
      </c>
      <c r="D192" s="2">
        <v>142254</v>
      </c>
      <c r="E192" s="3">
        <v>2948936833.2999878</v>
      </c>
      <c r="G192" s="7">
        <f t="shared" si="40"/>
        <v>1864.9379310192101</v>
      </c>
      <c r="H192" s="7">
        <f t="shared" si="41"/>
        <v>22379.255172230522</v>
      </c>
      <c r="I192" s="7">
        <f t="shared" si="42"/>
        <v>20730.080231838736</v>
      </c>
      <c r="J192" s="2">
        <f t="shared" si="43"/>
        <v>131771</v>
      </c>
      <c r="K192" s="18">
        <f t="shared" si="44"/>
        <v>11.115694462018643</v>
      </c>
      <c r="M192" s="5">
        <f t="shared" si="45"/>
        <v>3.4771478471213283E-3</v>
      </c>
      <c r="N192" s="5">
        <f t="shared" si="45"/>
        <v>3.0227240409809084E-3</v>
      </c>
      <c r="O192" s="6">
        <f t="shared" si="45"/>
        <v>1.5993571610194445E-2</v>
      </c>
      <c r="Q192" s="11">
        <f t="shared" si="49"/>
        <v>436699323</v>
      </c>
      <c r="R192" s="11">
        <f t="shared" si="49"/>
        <v>45435911</v>
      </c>
      <c r="S192" s="8">
        <f t="shared" si="49"/>
        <v>81889562836.149994</v>
      </c>
      <c r="U192" s="6">
        <f t="shared" si="39"/>
        <v>0.960294823854004</v>
      </c>
      <c r="V192" s="6">
        <f t="shared" si="39"/>
        <v>0.9654577059595435</v>
      </c>
      <c r="W192" s="6">
        <f t="shared" si="39"/>
        <v>0.44412839656584452</v>
      </c>
      <c r="Y192" s="8">
        <f t="shared" si="47"/>
        <v>40418546963362.859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 xml:space="preserve">Top 5% </v>
      </c>
      <c r="C193" s="2">
        <v>1365529</v>
      </c>
      <c r="D193" s="2">
        <v>122847</v>
      </c>
      <c r="E193" s="3">
        <v>2731085555.7700043</v>
      </c>
      <c r="G193" s="7">
        <f t="shared" si="40"/>
        <v>2000.0201795567903</v>
      </c>
      <c r="H193" s="7">
        <f t="shared" si="41"/>
        <v>24000.242154681484</v>
      </c>
      <c r="I193" s="7">
        <f t="shared" si="42"/>
        <v>22231.601551279269</v>
      </c>
      <c r="J193" s="2">
        <f t="shared" si="43"/>
        <v>113794.08333333333</v>
      </c>
      <c r="K193" s="18">
        <f t="shared" si="44"/>
        <v>11.115688620804741</v>
      </c>
      <c r="M193" s="5">
        <f t="shared" si="45"/>
        <v>3.0027764218048358E-3</v>
      </c>
      <c r="N193" s="5">
        <f t="shared" si="45"/>
        <v>2.61034895512521E-3</v>
      </c>
      <c r="O193" s="6">
        <f t="shared" si="45"/>
        <v>1.4812054268688984E-2</v>
      </c>
      <c r="Q193" s="11">
        <f t="shared" si="49"/>
        <v>438064852</v>
      </c>
      <c r="R193" s="11">
        <f t="shared" si="49"/>
        <v>45558758</v>
      </c>
      <c r="S193" s="8">
        <f t="shared" si="49"/>
        <v>84620648391.919998</v>
      </c>
      <c r="U193" s="6">
        <f t="shared" si="39"/>
        <v>0.96329760027580891</v>
      </c>
      <c r="V193" s="6">
        <f t="shared" si="39"/>
        <v>0.96806805491466874</v>
      </c>
      <c r="W193" s="6">
        <f t="shared" si="39"/>
        <v>0.4589404508345335</v>
      </c>
      <c r="Y193" s="8">
        <f t="shared" si="47"/>
        <v>41664581252533.555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 xml:space="preserve">Top 5% </v>
      </c>
      <c r="C194" s="2">
        <v>1559607</v>
      </c>
      <c r="D194" s="2">
        <v>140464</v>
      </c>
      <c r="E194" s="3">
        <v>3366747413.1999969</v>
      </c>
      <c r="G194" s="7">
        <f t="shared" si="40"/>
        <v>2158.7152489056521</v>
      </c>
      <c r="H194" s="7">
        <f t="shared" si="41"/>
        <v>25904.582986867827</v>
      </c>
      <c r="I194" s="7">
        <f t="shared" si="42"/>
        <v>23968.756501309923</v>
      </c>
      <c r="J194" s="2">
        <f t="shared" si="43"/>
        <v>129967.25</v>
      </c>
      <c r="K194" s="18">
        <f t="shared" si="44"/>
        <v>11.103250654972092</v>
      </c>
      <c r="M194" s="5">
        <f t="shared" si="45"/>
        <v>3.4295508384529182E-3</v>
      </c>
      <c r="N194" s="5">
        <f t="shared" si="45"/>
        <v>2.984688723637594E-3</v>
      </c>
      <c r="O194" s="6">
        <f t="shared" si="45"/>
        <v>1.8259569088902698E-2</v>
      </c>
      <c r="Q194" s="11">
        <f t="shared" si="49"/>
        <v>439624459</v>
      </c>
      <c r="R194" s="11">
        <f t="shared" si="49"/>
        <v>45699222</v>
      </c>
      <c r="S194" s="8">
        <f t="shared" si="49"/>
        <v>87987395805.119995</v>
      </c>
      <c r="U194" s="6">
        <f t="shared" si="39"/>
        <v>0.96672715111426177</v>
      </c>
      <c r="V194" s="6">
        <f t="shared" si="39"/>
        <v>0.97105274363830629</v>
      </c>
      <c r="W194" s="6">
        <f t="shared" si="39"/>
        <v>0.47720001992343619</v>
      </c>
      <c r="Y194" s="8">
        <f t="shared" si="47"/>
        <v>57529349429619.148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 xml:space="preserve">Top 5% </v>
      </c>
      <c r="C195" s="2">
        <v>1603340</v>
      </c>
      <c r="D195" s="2">
        <v>144301</v>
      </c>
      <c r="E195" s="3">
        <v>3782035342.2000122</v>
      </c>
      <c r="G195" s="7">
        <f t="shared" si="40"/>
        <v>2358.8479936881836</v>
      </c>
      <c r="H195" s="7">
        <f t="shared" si="41"/>
        <v>28306.175924258205</v>
      </c>
      <c r="I195" s="7">
        <f t="shared" si="42"/>
        <v>26209.349500003551</v>
      </c>
      <c r="J195" s="2">
        <f t="shared" si="43"/>
        <v>133611.66666666666</v>
      </c>
      <c r="K195" s="18">
        <f t="shared" si="44"/>
        <v>11.111080311293755</v>
      </c>
      <c r="M195" s="5">
        <f t="shared" si="45"/>
        <v>3.5257190057015014E-3</v>
      </c>
      <c r="N195" s="5">
        <f t="shared" si="45"/>
        <v>3.0662202949483745E-3</v>
      </c>
      <c r="O195" s="6">
        <f t="shared" si="45"/>
        <v>2.0511884959595144E-2</v>
      </c>
      <c r="Q195" s="11">
        <f t="shared" si="49"/>
        <v>441227799</v>
      </c>
      <c r="R195" s="11">
        <f t="shared" si="49"/>
        <v>45843523</v>
      </c>
      <c r="S195" s="8">
        <f t="shared" si="49"/>
        <v>91769431147.320007</v>
      </c>
      <c r="U195" s="6">
        <f t="shared" si="39"/>
        <v>0.97025287011996331</v>
      </c>
      <c r="V195" s="6">
        <f t="shared" si="39"/>
        <v>0.9741189639332547</v>
      </c>
      <c r="W195" s="6">
        <f t="shared" si="39"/>
        <v>0.49771190488303135</v>
      </c>
      <c r="Y195" s="8">
        <f t="shared" si="47"/>
        <v>73415264158203.656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 xml:space="preserve">Top 5% </v>
      </c>
      <c r="C196" s="2">
        <v>1326779</v>
      </c>
      <c r="D196" s="2">
        <v>119493</v>
      </c>
      <c r="E196" s="3">
        <v>3430795915.4199982</v>
      </c>
      <c r="G196" s="7">
        <f t="shared" si="40"/>
        <v>2585.8081228448732</v>
      </c>
      <c r="H196" s="7">
        <f t="shared" si="41"/>
        <v>31029.697474138477</v>
      </c>
      <c r="I196" s="7">
        <f t="shared" si="42"/>
        <v>28711.271082155425</v>
      </c>
      <c r="J196" s="2">
        <f t="shared" si="43"/>
        <v>110564.91666666667</v>
      </c>
      <c r="K196" s="18">
        <f t="shared" si="44"/>
        <v>11.103403546651268</v>
      </c>
      <c r="M196" s="5">
        <f t="shared" si="45"/>
        <v>2.9175657918255843E-3</v>
      </c>
      <c r="N196" s="5">
        <f t="shared" si="45"/>
        <v>2.539080544862933E-3</v>
      </c>
      <c r="O196" s="6">
        <f t="shared" si="45"/>
        <v>1.8606936416413398E-2</v>
      </c>
      <c r="Q196" s="11">
        <f t="shared" si="49"/>
        <v>442554578</v>
      </c>
      <c r="R196" s="11">
        <f t="shared" si="49"/>
        <v>45963016</v>
      </c>
      <c r="S196" s="8">
        <f t="shared" si="49"/>
        <v>95200227062.740005</v>
      </c>
      <c r="U196" s="6">
        <f t="shared" si="39"/>
        <v>0.97317043591178887</v>
      </c>
      <c r="V196" s="6">
        <f t="shared" si="39"/>
        <v>0.97665804447811766</v>
      </c>
      <c r="W196" s="6">
        <f t="shared" si="39"/>
        <v>0.51631884129944472</v>
      </c>
      <c r="Y196" s="8">
        <f t="shared" si="47"/>
        <v>75689166592761.594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 xml:space="preserve">Top 5% </v>
      </c>
      <c r="C197" s="2">
        <v>1340364</v>
      </c>
      <c r="D197" s="2">
        <v>120616</v>
      </c>
      <c r="E197" s="3">
        <v>3794101377.5399933</v>
      </c>
      <c r="G197" s="7">
        <f t="shared" si="40"/>
        <v>2830.650015622617</v>
      </c>
      <c r="H197" s="7">
        <f t="shared" si="41"/>
        <v>33967.800187471403</v>
      </c>
      <c r="I197" s="7">
        <f t="shared" si="42"/>
        <v>31456.037155435377</v>
      </c>
      <c r="J197" s="2">
        <f t="shared" si="43"/>
        <v>111697</v>
      </c>
      <c r="K197" s="18">
        <f t="shared" si="44"/>
        <v>11.112655037474299</v>
      </c>
      <c r="M197" s="5">
        <f t="shared" si="45"/>
        <v>2.9474389894583106E-3</v>
      </c>
      <c r="N197" s="5">
        <f t="shared" si="45"/>
        <v>2.562942925520219E-3</v>
      </c>
      <c r="O197" s="6">
        <f t="shared" si="45"/>
        <v>2.0577325154204254E-2</v>
      </c>
      <c r="Q197" s="11">
        <f t="shared" si="49"/>
        <v>443894942</v>
      </c>
      <c r="R197" s="11">
        <f t="shared" si="49"/>
        <v>46083632</v>
      </c>
      <c r="S197" s="8">
        <f t="shared" si="49"/>
        <v>98994328440.279999</v>
      </c>
      <c r="U197" s="6">
        <f t="shared" si="39"/>
        <v>0.97611787490124724</v>
      </c>
      <c r="V197" s="6">
        <f t="shared" si="39"/>
        <v>0.97922098740363783</v>
      </c>
      <c r="W197" s="6">
        <f t="shared" si="39"/>
        <v>0.53689616645364902</v>
      </c>
      <c r="Y197" s="8">
        <f t="shared" si="47"/>
        <v>94601392460405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 xml:space="preserve">Top 5% </v>
      </c>
      <c r="C198" s="2">
        <v>1115824</v>
      </c>
      <c r="D198" s="2">
        <v>100208</v>
      </c>
      <c r="E198" s="3">
        <v>3452630095.6300049</v>
      </c>
      <c r="G198" s="7">
        <f t="shared" si="40"/>
        <v>3094.2425468801575</v>
      </c>
      <c r="H198" s="7">
        <f t="shared" si="41"/>
        <v>37130.91056256189</v>
      </c>
      <c r="I198" s="7">
        <f t="shared" si="42"/>
        <v>34454.635314845174</v>
      </c>
      <c r="J198" s="2">
        <f t="shared" si="43"/>
        <v>92985.333333333328</v>
      </c>
      <c r="K198" s="18">
        <f t="shared" si="44"/>
        <v>11.135079035605939</v>
      </c>
      <c r="M198" s="5">
        <f t="shared" si="45"/>
        <v>2.453679122218539E-3</v>
      </c>
      <c r="N198" s="5">
        <f t="shared" si="45"/>
        <v>2.1292978102451592E-3</v>
      </c>
      <c r="O198" s="6">
        <f t="shared" si="45"/>
        <v>1.8725354186775692E-2</v>
      </c>
      <c r="Q198" s="11">
        <f t="shared" si="49"/>
        <v>445010766</v>
      </c>
      <c r="R198" s="11">
        <f t="shared" si="49"/>
        <v>46183840</v>
      </c>
      <c r="S198" s="8">
        <f t="shared" si="49"/>
        <v>102446958535.91</v>
      </c>
      <c r="U198" s="6">
        <f t="shared" si="39"/>
        <v>0.97857155402346574</v>
      </c>
      <c r="V198" s="6">
        <f t="shared" si="39"/>
        <v>0.98135028521388301</v>
      </c>
      <c r="W198" s="6">
        <f t="shared" si="39"/>
        <v>0.55562152064042469</v>
      </c>
      <c r="Y198" s="8">
        <f t="shared" si="47"/>
        <v>96803285043287.469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 xml:space="preserve">Top 5% </v>
      </c>
      <c r="C199" s="2">
        <v>1216931</v>
      </c>
      <c r="D199" s="2">
        <v>109378</v>
      </c>
      <c r="E199" s="3">
        <v>4148529053.7200012</v>
      </c>
      <c r="G199" s="7">
        <f t="shared" si="40"/>
        <v>3409.0092648802611</v>
      </c>
      <c r="H199" s="7">
        <f t="shared" si="41"/>
        <v>40908.111178563136</v>
      </c>
      <c r="I199" s="7">
        <f t="shared" si="42"/>
        <v>37928.368170198773</v>
      </c>
      <c r="J199" s="2">
        <f t="shared" si="43"/>
        <v>101410.91666666667</v>
      </c>
      <c r="K199" s="18">
        <f t="shared" si="44"/>
        <v>11.125921117592203</v>
      </c>
      <c r="M199" s="5">
        <f t="shared" si="45"/>
        <v>2.6760117974524017E-3</v>
      </c>
      <c r="N199" s="5">
        <f t="shared" si="45"/>
        <v>2.3241491287022496E-3</v>
      </c>
      <c r="O199" s="6">
        <f t="shared" si="45"/>
        <v>2.2499565181731868E-2</v>
      </c>
      <c r="Q199" s="11">
        <f t="shared" si="49"/>
        <v>446227697</v>
      </c>
      <c r="R199" s="11">
        <f t="shared" si="49"/>
        <v>46293218</v>
      </c>
      <c r="S199" s="8">
        <f t="shared" si="49"/>
        <v>106595487589.63</v>
      </c>
      <c r="U199" s="6">
        <f t="shared" si="39"/>
        <v>0.9812475658209181</v>
      </c>
      <c r="V199" s="6">
        <f t="shared" si="39"/>
        <v>0.98367443434258528</v>
      </c>
      <c r="W199" s="6">
        <f t="shared" si="39"/>
        <v>0.5781210858221566</v>
      </c>
      <c r="Y199" s="8">
        <f t="shared" si="47"/>
        <v>131740201255650.03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1194927</v>
      </c>
      <c r="D200" s="2">
        <v>107184</v>
      </c>
      <c r="E200" s="3">
        <v>4542653556.6799927</v>
      </c>
      <c r="G200" s="7">
        <f t="shared" si="40"/>
        <v>3801.6159620462108</v>
      </c>
      <c r="H200" s="7">
        <f t="shared" si="41"/>
        <v>45619.391544554528</v>
      </c>
      <c r="I200" s="7">
        <f t="shared" si="42"/>
        <v>42381.82524145388</v>
      </c>
      <c r="J200" s="2">
        <f t="shared" si="43"/>
        <v>99577.25</v>
      </c>
      <c r="K200" s="18">
        <f t="shared" si="44"/>
        <v>11.148371025526197</v>
      </c>
      <c r="M200" s="5">
        <f t="shared" si="45"/>
        <v>2.6276253535281839E-3</v>
      </c>
      <c r="N200" s="5">
        <f t="shared" si="45"/>
        <v>2.2775293039808912E-3</v>
      </c>
      <c r="O200" s="6">
        <f t="shared" si="45"/>
        <v>2.4637101120190432E-2</v>
      </c>
      <c r="Q200" s="11">
        <f t="shared" si="49"/>
        <v>447422624</v>
      </c>
      <c r="R200" s="11">
        <f t="shared" si="49"/>
        <v>46400402</v>
      </c>
      <c r="S200" s="8">
        <f t="shared" si="49"/>
        <v>111138141146.31</v>
      </c>
      <c r="U200" s="6">
        <f t="shared" si="39"/>
        <v>0.98387519117444633</v>
      </c>
      <c r="V200" s="6">
        <f t="shared" si="39"/>
        <v>0.98595196364656612</v>
      </c>
      <c r="W200" s="6">
        <f t="shared" si="39"/>
        <v>0.60275818694234695</v>
      </c>
      <c r="Y200" s="8">
        <f t="shared" si="47"/>
        <v>165386208141833.47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935382</v>
      </c>
      <c r="D201" s="2">
        <v>83885</v>
      </c>
      <c r="E201" s="3">
        <v>3976368960.0700073</v>
      </c>
      <c r="G201" s="7">
        <f t="shared" si="40"/>
        <v>4251.0642283794296</v>
      </c>
      <c r="H201" s="7">
        <f t="shared" si="41"/>
        <v>51012.770740553155</v>
      </c>
      <c r="I201" s="7">
        <f t="shared" si="42"/>
        <v>47402.622162126805</v>
      </c>
      <c r="J201" s="2">
        <f t="shared" si="43"/>
        <v>77948.5</v>
      </c>
      <c r="K201" s="18">
        <f t="shared" si="44"/>
        <v>11.150765929546402</v>
      </c>
      <c r="M201" s="5">
        <f t="shared" si="45"/>
        <v>2.0568900513871554E-3</v>
      </c>
      <c r="N201" s="5">
        <f t="shared" si="45"/>
        <v>1.7824539638792828E-3</v>
      </c>
      <c r="O201" s="6">
        <f t="shared" si="45"/>
        <v>2.1565854172694174E-2</v>
      </c>
      <c r="Q201" s="11">
        <f t="shared" si="49"/>
        <v>448358006</v>
      </c>
      <c r="R201" s="11">
        <f t="shared" si="49"/>
        <v>46484287</v>
      </c>
      <c r="S201" s="8">
        <f t="shared" si="49"/>
        <v>115114510106.38</v>
      </c>
      <c r="U201" s="6">
        <f t="shared" si="39"/>
        <v>0.98593208122583353</v>
      </c>
      <c r="V201" s="6">
        <f t="shared" si="39"/>
        <v>0.98773441761044545</v>
      </c>
      <c r="W201" s="6">
        <f t="shared" si="39"/>
        <v>0.62432404111504114</v>
      </c>
      <c r="Y201" s="8">
        <f t="shared" si="47"/>
        <v>165997168207966.84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764420</v>
      </c>
      <c r="D202" s="2">
        <v>68437</v>
      </c>
      <c r="E202" s="3">
        <v>3587615682.2099915</v>
      </c>
      <c r="G202" s="7">
        <f t="shared" si="40"/>
        <v>4693.2519847858393</v>
      </c>
      <c r="H202" s="7">
        <f t="shared" si="41"/>
        <v>56319.023817430076</v>
      </c>
      <c r="I202" s="7">
        <f t="shared" si="42"/>
        <v>52422.164650846637</v>
      </c>
      <c r="J202" s="2">
        <f t="shared" si="43"/>
        <v>63701.666666666664</v>
      </c>
      <c r="K202" s="18">
        <f t="shared" si="44"/>
        <v>11.169688910969212</v>
      </c>
      <c r="M202" s="5">
        <f t="shared" si="45"/>
        <v>1.6809473488706961E-3</v>
      </c>
      <c r="N202" s="5">
        <f t="shared" si="45"/>
        <v>1.4542028005722892E-3</v>
      </c>
      <c r="O202" s="6">
        <f t="shared" si="45"/>
        <v>1.9457449096687757E-2</v>
      </c>
      <c r="Q202" s="11">
        <f t="shared" ref="Q202:S217" si="50">+Q201+C202</f>
        <v>449122426</v>
      </c>
      <c r="R202" s="11">
        <f t="shared" si="50"/>
        <v>46552724</v>
      </c>
      <c r="S202" s="8">
        <f t="shared" si="50"/>
        <v>118702125788.59</v>
      </c>
      <c r="U202" s="6">
        <f t="shared" si="39"/>
        <v>0.98761302857470423</v>
      </c>
      <c r="V202" s="6">
        <f t="shared" si="39"/>
        <v>0.98918862041101774</v>
      </c>
      <c r="W202" s="6">
        <f t="shared" si="39"/>
        <v>0.64378149021172892</v>
      </c>
      <c r="Y202" s="8">
        <f t="shared" si="47"/>
        <v>168648244989258.97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639622</v>
      </c>
      <c r="D203" s="2">
        <v>57282</v>
      </c>
      <c r="E203" s="3">
        <v>3289709883.8099976</v>
      </c>
      <c r="G203" s="7">
        <f t="shared" si="40"/>
        <v>5143.2094015058856</v>
      </c>
      <c r="H203" s="7">
        <f t="shared" si="41"/>
        <v>61718.512818070623</v>
      </c>
      <c r="I203" s="7">
        <f t="shared" si="42"/>
        <v>57430.080720121463</v>
      </c>
      <c r="J203" s="2">
        <f t="shared" si="43"/>
        <v>53301.833333333336</v>
      </c>
      <c r="K203" s="18">
        <f t="shared" si="44"/>
        <v>11.166195314409412</v>
      </c>
      <c r="M203" s="5">
        <f t="shared" si="45"/>
        <v>1.4065185437055184E-3</v>
      </c>
      <c r="N203" s="5">
        <f t="shared" si="45"/>
        <v>1.2171726525473335E-3</v>
      </c>
      <c r="O203" s="6">
        <f t="shared" si="45"/>
        <v>1.7841755716619428E-2</v>
      </c>
      <c r="Q203" s="11">
        <f t="shared" si="50"/>
        <v>449762048</v>
      </c>
      <c r="R203" s="11">
        <f t="shared" si="50"/>
        <v>46610006</v>
      </c>
      <c r="S203" s="8">
        <f t="shared" si="50"/>
        <v>121991835672.39999</v>
      </c>
      <c r="U203" s="6">
        <f t="shared" si="39"/>
        <v>0.98901954711840967</v>
      </c>
      <c r="V203" s="6">
        <f t="shared" si="39"/>
        <v>0.99040579306356502</v>
      </c>
      <c r="W203" s="6">
        <f t="shared" si="39"/>
        <v>0.66162324592834831</v>
      </c>
      <c r="Y203" s="8">
        <f t="shared" si="47"/>
        <v>172285935697664.88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979803</v>
      </c>
      <c r="D204" s="2">
        <v>88059</v>
      </c>
      <c r="E204" s="3">
        <v>5694593283.1800079</v>
      </c>
      <c r="G204" s="7">
        <f t="shared" si="40"/>
        <v>5811.977798782008</v>
      </c>
      <c r="H204" s="7">
        <f t="shared" si="41"/>
        <v>69743.733585384092</v>
      </c>
      <c r="I204" s="7">
        <f t="shared" si="42"/>
        <v>64667.930400981248</v>
      </c>
      <c r="J204" s="2">
        <f t="shared" si="43"/>
        <v>81650.25</v>
      </c>
      <c r="K204" s="18">
        <f t="shared" si="44"/>
        <v>11.126665076823492</v>
      </c>
      <c r="M204" s="5">
        <f t="shared" si="45"/>
        <v>2.1545711196273706E-3</v>
      </c>
      <c r="N204" s="5">
        <f t="shared" si="45"/>
        <v>1.8711463742653127E-3</v>
      </c>
      <c r="O204" s="6">
        <f t="shared" si="45"/>
        <v>3.0884651185814918E-2</v>
      </c>
      <c r="Q204" s="11">
        <f t="shared" si="50"/>
        <v>450741851</v>
      </c>
      <c r="R204" s="11">
        <f t="shared" si="50"/>
        <v>46698065</v>
      </c>
      <c r="S204" s="8">
        <f t="shared" si="50"/>
        <v>127686428955.58</v>
      </c>
      <c r="U204" s="6">
        <f t="shared" si="39"/>
        <v>0.99117411823803703</v>
      </c>
      <c r="V204" s="6">
        <f t="shared" si="39"/>
        <v>0.99227693943783035</v>
      </c>
      <c r="W204" s="6">
        <f t="shared" si="39"/>
        <v>0.69250789711416327</v>
      </c>
      <c r="Y204" s="8">
        <f t="shared" si="47"/>
        <v>343681515986329.5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710261</v>
      </c>
      <c r="D205" s="2">
        <v>63887</v>
      </c>
      <c r="E205" s="3">
        <v>4777742262.9900055</v>
      </c>
      <c r="G205" s="7">
        <f t="shared" si="40"/>
        <v>6726.741666781656</v>
      </c>
      <c r="H205" s="7">
        <f t="shared" si="41"/>
        <v>80720.900001379865</v>
      </c>
      <c r="I205" s="7">
        <f t="shared" si="42"/>
        <v>74784.263825034912</v>
      </c>
      <c r="J205" s="2">
        <f t="shared" si="43"/>
        <v>59188.416666666664</v>
      </c>
      <c r="K205" s="18">
        <f t="shared" si="44"/>
        <v>11.117457385696621</v>
      </c>
      <c r="M205" s="5">
        <f t="shared" si="45"/>
        <v>1.5618525744436952E-3</v>
      </c>
      <c r="N205" s="5">
        <f t="shared" si="45"/>
        <v>1.3575208486660993E-3</v>
      </c>
      <c r="O205" s="6">
        <f t="shared" si="45"/>
        <v>2.5912105730889284E-2</v>
      </c>
      <c r="Q205" s="11">
        <f t="shared" si="50"/>
        <v>451452112</v>
      </c>
      <c r="R205" s="11">
        <f t="shared" si="50"/>
        <v>46761952</v>
      </c>
      <c r="S205" s="8">
        <f t="shared" si="50"/>
        <v>132464171218.57001</v>
      </c>
      <c r="U205" s="6">
        <f t="shared" si="39"/>
        <v>0.99273597081248077</v>
      </c>
      <c r="V205" s="6">
        <f t="shared" si="39"/>
        <v>0.99363446028649649</v>
      </c>
      <c r="W205" s="6">
        <f t="shared" si="39"/>
        <v>0.71842000284505259</v>
      </c>
      <c r="Y205" s="8">
        <f t="shared" si="47"/>
        <v>340573035774043.75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550026</v>
      </c>
      <c r="D206" s="2">
        <v>49381</v>
      </c>
      <c r="E206" s="3">
        <v>4186019249.7799988</v>
      </c>
      <c r="G206" s="7">
        <f t="shared" si="40"/>
        <v>7610.5843174322645</v>
      </c>
      <c r="H206" s="7">
        <f t="shared" si="41"/>
        <v>91327.01180918717</v>
      </c>
      <c r="I206" s="7">
        <f t="shared" si="42"/>
        <v>84769.835559830681</v>
      </c>
      <c r="J206" s="2">
        <f t="shared" si="43"/>
        <v>45835.5</v>
      </c>
      <c r="K206" s="18">
        <f t="shared" si="44"/>
        <v>11.138413559871205</v>
      </c>
      <c r="M206" s="5">
        <f t="shared" si="45"/>
        <v>1.209498373289492E-3</v>
      </c>
      <c r="N206" s="5">
        <f t="shared" si="45"/>
        <v>1.0492860367207829E-3</v>
      </c>
      <c r="O206" s="6">
        <f t="shared" si="45"/>
        <v>2.2702893421453714E-2</v>
      </c>
      <c r="Q206" s="11">
        <f t="shared" si="50"/>
        <v>452002138</v>
      </c>
      <c r="R206" s="11">
        <f t="shared" si="50"/>
        <v>46811333</v>
      </c>
      <c r="S206" s="8">
        <f t="shared" si="50"/>
        <v>136650190468.35001</v>
      </c>
      <c r="U206" s="6">
        <f t="shared" si="39"/>
        <v>0.9939454691857702</v>
      </c>
      <c r="V206" s="6">
        <f t="shared" si="39"/>
        <v>0.99468374632321721</v>
      </c>
      <c r="W206" s="6">
        <f t="shared" si="39"/>
        <v>0.74112289626650629</v>
      </c>
      <c r="Y206" s="8">
        <f t="shared" si="47"/>
        <v>342647912639298.06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421020</v>
      </c>
      <c r="D207" s="2">
        <v>37988</v>
      </c>
      <c r="E207" s="3">
        <v>3600826276.5799866</v>
      </c>
      <c r="G207" s="7">
        <f t="shared" si="40"/>
        <v>8552.6252353332056</v>
      </c>
      <c r="H207" s="7">
        <f t="shared" si="41"/>
        <v>102631.50282399847</v>
      </c>
      <c r="I207" s="7">
        <f t="shared" si="42"/>
        <v>94788.519442455159</v>
      </c>
      <c r="J207" s="2">
        <f t="shared" si="43"/>
        <v>35085</v>
      </c>
      <c r="K207" s="18">
        <f t="shared" si="44"/>
        <v>11.082973570601242</v>
      </c>
      <c r="M207" s="5">
        <f t="shared" si="45"/>
        <v>9.2581624345456747E-4</v>
      </c>
      <c r="N207" s="5">
        <f t="shared" si="45"/>
        <v>8.0719867890381106E-4</v>
      </c>
      <c r="O207" s="6">
        <f t="shared" si="45"/>
        <v>1.9529096812123326E-2</v>
      </c>
      <c r="Q207" s="11">
        <f t="shared" si="50"/>
        <v>452423158</v>
      </c>
      <c r="R207" s="11">
        <f t="shared" si="50"/>
        <v>46849321</v>
      </c>
      <c r="S207" s="8">
        <f t="shared" si="50"/>
        <v>140251016744.92999</v>
      </c>
      <c r="U207" s="6">
        <f t="shared" si="39"/>
        <v>0.99487128542922487</v>
      </c>
      <c r="V207" s="6">
        <f t="shared" si="39"/>
        <v>0.9954909450021211</v>
      </c>
      <c r="W207" s="6">
        <f t="shared" si="39"/>
        <v>0.76065199307862963</v>
      </c>
      <c r="Y207" s="8">
        <f t="shared" si="47"/>
        <v>335349461059984.94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461595</v>
      </c>
      <c r="D208" s="2">
        <v>41696</v>
      </c>
      <c r="E208" s="3">
        <v>4463175367.1300049</v>
      </c>
      <c r="G208" s="7">
        <f t="shared" si="40"/>
        <v>9669.0288394155159</v>
      </c>
      <c r="H208" s="7">
        <f t="shared" si="41"/>
        <v>116028.3460729862</v>
      </c>
      <c r="I208" s="7">
        <f t="shared" si="42"/>
        <v>107040.85205127602</v>
      </c>
      <c r="J208" s="2">
        <f t="shared" si="43"/>
        <v>38466.25</v>
      </c>
      <c r="K208" s="18">
        <f t="shared" si="44"/>
        <v>11.070486377590177</v>
      </c>
      <c r="M208" s="5">
        <f t="shared" si="45"/>
        <v>1.0150400192328419E-3</v>
      </c>
      <c r="N208" s="5">
        <f t="shared" si="45"/>
        <v>8.8598915751219622E-4</v>
      </c>
      <c r="O208" s="6">
        <f t="shared" si="45"/>
        <v>2.4206050817022737E-2</v>
      </c>
      <c r="Q208" s="11">
        <f t="shared" si="50"/>
        <v>452884753</v>
      </c>
      <c r="R208" s="11">
        <f t="shared" si="50"/>
        <v>46891017</v>
      </c>
      <c r="S208" s="8">
        <f t="shared" si="50"/>
        <v>144714192112.06</v>
      </c>
      <c r="U208" s="6">
        <f t="shared" si="39"/>
        <v>0.99588632544845768</v>
      </c>
      <c r="V208" s="6">
        <f t="shared" si="39"/>
        <v>0.99637693415963324</v>
      </c>
      <c r="W208" s="6">
        <f t="shared" si="39"/>
        <v>0.78485804389565228</v>
      </c>
      <c r="Y208" s="8">
        <f t="shared" si="47"/>
        <v>475334709275729.44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29">
      <c r="A209" t="s">
        <v>173</v>
      </c>
      <c r="B209" t="str">
        <f t="shared" si="38"/>
        <v xml:space="preserve">Top 5% </v>
      </c>
      <c r="C209" s="2">
        <v>334250</v>
      </c>
      <c r="D209" s="2">
        <v>30207</v>
      </c>
      <c r="E209" s="3">
        <v>3688949307.0400085</v>
      </c>
      <c r="G209" s="7">
        <f t="shared" si="40"/>
        <v>11036.497552849689</v>
      </c>
      <c r="H209" s="7">
        <f t="shared" si="41"/>
        <v>132437.97063419627</v>
      </c>
      <c r="I209" s="7">
        <f t="shared" si="42"/>
        <v>122122.33280497926</v>
      </c>
      <c r="J209" s="2">
        <f t="shared" si="43"/>
        <v>27854.166666666668</v>
      </c>
      <c r="K209" s="18">
        <f t="shared" si="44"/>
        <v>11.065315986360778</v>
      </c>
      <c r="M209" s="5">
        <f t="shared" si="45"/>
        <v>7.3501040182102787E-4</v>
      </c>
      <c r="N209" s="5">
        <f t="shared" si="45"/>
        <v>6.4186191675390703E-4</v>
      </c>
      <c r="O209" s="6">
        <f t="shared" si="45"/>
        <v>2.0007032447181512E-2</v>
      </c>
      <c r="Q209" s="11">
        <f t="shared" si="50"/>
        <v>453219003</v>
      </c>
      <c r="R209" s="11">
        <f t="shared" si="50"/>
        <v>46921224</v>
      </c>
      <c r="S209" s="8">
        <f t="shared" si="50"/>
        <v>148403141419.10001</v>
      </c>
      <c r="U209" s="6">
        <f t="shared" si="39"/>
        <v>0.99662133585027868</v>
      </c>
      <c r="V209" s="6">
        <f t="shared" si="39"/>
        <v>0.9970187960763871</v>
      </c>
      <c r="W209" s="6">
        <f t="shared" si="39"/>
        <v>0.80486507634283389</v>
      </c>
      <c r="Y209" s="8">
        <f t="shared" si="47"/>
        <v>453319518971470.31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29">
      <c r="A210" t="s">
        <v>174</v>
      </c>
      <c r="B210" t="str">
        <f t="shared" si="38"/>
        <v xml:space="preserve">Top 5% </v>
      </c>
      <c r="C210" s="2">
        <v>326059</v>
      </c>
      <c r="D210" s="2">
        <v>29517</v>
      </c>
      <c r="E210" s="3">
        <v>4116101781.6300049</v>
      </c>
      <c r="G210" s="7">
        <f t="shared" si="40"/>
        <v>12623.794410306125</v>
      </c>
      <c r="H210" s="7">
        <f t="shared" si="41"/>
        <v>151485.53292367351</v>
      </c>
      <c r="I210" s="7">
        <f t="shared" si="42"/>
        <v>139448.51379306856</v>
      </c>
      <c r="J210" s="2">
        <f t="shared" si="43"/>
        <v>27171.583333333332</v>
      </c>
      <c r="K210" s="18">
        <f t="shared" si="44"/>
        <v>11.046481688518481</v>
      </c>
      <c r="M210" s="5">
        <f t="shared" si="45"/>
        <v>7.1699852388141378E-4</v>
      </c>
      <c r="N210" s="5">
        <f t="shared" si="45"/>
        <v>6.2720025811318822E-4</v>
      </c>
      <c r="O210" s="6">
        <f t="shared" si="45"/>
        <v>2.2323695731956559E-2</v>
      </c>
      <c r="Q210" s="11">
        <f t="shared" si="50"/>
        <v>453545062</v>
      </c>
      <c r="R210" s="11">
        <f t="shared" si="50"/>
        <v>46950741</v>
      </c>
      <c r="S210" s="8">
        <f t="shared" si="50"/>
        <v>152519243200.73001</v>
      </c>
      <c r="U210" s="6">
        <f t="shared" si="39"/>
        <v>0.99733833437416008</v>
      </c>
      <c r="V210" s="6">
        <f t="shared" si="39"/>
        <v>0.99764599633450035</v>
      </c>
      <c r="W210" s="6">
        <f t="shared" si="39"/>
        <v>0.82718877207479036</v>
      </c>
      <c r="Y210" s="8">
        <f t="shared" si="47"/>
        <v>584119691381324.38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29">
      <c r="A211" t="s">
        <v>175</v>
      </c>
      <c r="B211" t="str">
        <f t="shared" si="38"/>
        <v xml:space="preserve">Top 5% </v>
      </c>
      <c r="C211" s="2">
        <v>282658</v>
      </c>
      <c r="D211" s="2">
        <v>25663</v>
      </c>
      <c r="E211" s="3">
        <v>4149959372.1299744</v>
      </c>
      <c r="G211" s="7">
        <f t="shared" si="40"/>
        <v>14681.910195819593</v>
      </c>
      <c r="H211" s="7">
        <f t="shared" si="41"/>
        <v>176182.92234983511</v>
      </c>
      <c r="I211" s="7">
        <f t="shared" si="42"/>
        <v>161709.83018859738</v>
      </c>
      <c r="J211" s="2">
        <f t="shared" si="43"/>
        <v>23554.833333333332</v>
      </c>
      <c r="K211" s="18">
        <f t="shared" si="44"/>
        <v>11.01422281105093</v>
      </c>
      <c r="M211" s="5">
        <f t="shared" si="45"/>
        <v>6.2156041932065248E-4</v>
      </c>
      <c r="N211" s="5">
        <f t="shared" si="45"/>
        <v>5.4530745753154951E-4</v>
      </c>
      <c r="O211" s="6">
        <f t="shared" si="45"/>
        <v>2.2507322519785693E-2</v>
      </c>
      <c r="Q211" s="11">
        <f t="shared" si="50"/>
        <v>453827720</v>
      </c>
      <c r="R211" s="11">
        <f t="shared" si="50"/>
        <v>46976404</v>
      </c>
      <c r="S211" s="8">
        <f t="shared" si="50"/>
        <v>156669202572.85999</v>
      </c>
      <c r="U211" s="6">
        <f t="shared" si="39"/>
        <v>0.9979598947934808</v>
      </c>
      <c r="V211" s="6">
        <f t="shared" si="39"/>
        <v>0.99819130379203191</v>
      </c>
      <c r="W211" s="6">
        <f t="shared" si="39"/>
        <v>0.84969609459457607</v>
      </c>
      <c r="Y211" s="8">
        <f t="shared" si="47"/>
        <v>691326706161114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29">
      <c r="A212" t="s">
        <v>176</v>
      </c>
      <c r="B212" t="str">
        <f t="shared" si="38"/>
        <v xml:space="preserve">Top 5% </v>
      </c>
      <c r="C212" s="2">
        <v>197844</v>
      </c>
      <c r="D212" s="2">
        <v>18047</v>
      </c>
      <c r="E212" s="3">
        <v>3371625801.960022</v>
      </c>
      <c r="G212" s="7">
        <f t="shared" si="40"/>
        <v>17041.840045490499</v>
      </c>
      <c r="H212" s="7">
        <f t="shared" si="41"/>
        <v>204502.08054588598</v>
      </c>
      <c r="I212" s="7">
        <f t="shared" si="42"/>
        <v>186824.72443952024</v>
      </c>
      <c r="J212" s="2">
        <f t="shared" si="43"/>
        <v>16487</v>
      </c>
      <c r="K212" s="18">
        <f t="shared" si="44"/>
        <v>10.962708483404445</v>
      </c>
      <c r="M212" s="5">
        <f t="shared" si="45"/>
        <v>4.3505579039006568E-4</v>
      </c>
      <c r="N212" s="5">
        <f t="shared" si="45"/>
        <v>3.834767441870348E-4</v>
      </c>
      <c r="O212" s="6">
        <f t="shared" si="45"/>
        <v>1.8286027051343526E-2</v>
      </c>
      <c r="Q212" s="11">
        <f t="shared" si="50"/>
        <v>454025564</v>
      </c>
      <c r="R212" s="11">
        <f t="shared" si="50"/>
        <v>46994451</v>
      </c>
      <c r="S212" s="8">
        <f t="shared" si="50"/>
        <v>160040828374.82001</v>
      </c>
      <c r="U212" s="6">
        <f t="shared" si="39"/>
        <v>0.99839495058387084</v>
      </c>
      <c r="V212" s="6">
        <f t="shared" si="39"/>
        <v>0.99857478053621895</v>
      </c>
      <c r="W212" s="6">
        <f t="shared" si="39"/>
        <v>0.86798212164591959</v>
      </c>
      <c r="Y212" s="8">
        <f t="shared" si="47"/>
        <v>657085804994812.5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29">
      <c r="A213" t="s">
        <v>177</v>
      </c>
      <c r="B213" t="str">
        <f t="shared" si="38"/>
        <v xml:space="preserve">Top 5% </v>
      </c>
      <c r="C213" s="2">
        <v>141751</v>
      </c>
      <c r="D213" s="2">
        <v>12926</v>
      </c>
      <c r="E213" s="3">
        <v>2739566095.1699829</v>
      </c>
      <c r="G213" s="7">
        <f t="shared" si="40"/>
        <v>19326.608596552989</v>
      </c>
      <c r="H213" s="7">
        <f t="shared" si="41"/>
        <v>231919.30315863586</v>
      </c>
      <c r="I213" s="7">
        <f t="shared" si="42"/>
        <v>211942.29422636415</v>
      </c>
      <c r="J213" s="2">
        <f t="shared" si="43"/>
        <v>11812.583333333334</v>
      </c>
      <c r="K213" s="18">
        <f t="shared" si="44"/>
        <v>10.966346897725515</v>
      </c>
      <c r="M213" s="5">
        <f t="shared" si="45"/>
        <v>3.117081809081003E-4</v>
      </c>
      <c r="N213" s="5">
        <f t="shared" si="45"/>
        <v>2.746617385361341E-4</v>
      </c>
      <c r="O213" s="6">
        <f t="shared" si="45"/>
        <v>1.4858048510632394E-2</v>
      </c>
      <c r="Q213" s="11">
        <f t="shared" si="50"/>
        <v>454167315</v>
      </c>
      <c r="R213" s="11">
        <f t="shared" si="50"/>
        <v>47007377</v>
      </c>
      <c r="S213" s="8">
        <f t="shared" si="50"/>
        <v>162780394469.98999</v>
      </c>
      <c r="U213" s="6">
        <f t="shared" si="39"/>
        <v>0.99870665876477893</v>
      </c>
      <c r="V213" s="6">
        <f t="shared" si="39"/>
        <v>0.99884944227475503</v>
      </c>
      <c r="W213" s="6">
        <f t="shared" si="39"/>
        <v>0.88284017015655203</v>
      </c>
      <c r="Y213" s="8">
        <f t="shared" si="47"/>
        <v>608979431871390.13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29">
      <c r="A214" t="s">
        <v>178</v>
      </c>
      <c r="B214" t="str">
        <f t="shared" si="38"/>
        <v xml:space="preserve">Top 5% </v>
      </c>
      <c r="C214" s="2">
        <v>109181</v>
      </c>
      <c r="D214" s="2">
        <v>10025</v>
      </c>
      <c r="E214" s="3">
        <v>2375425958.3200073</v>
      </c>
      <c r="G214" s="7">
        <f t="shared" si="40"/>
        <v>21756.770484974561</v>
      </c>
      <c r="H214" s="7">
        <f t="shared" si="41"/>
        <v>261081.24581969471</v>
      </c>
      <c r="I214" s="7">
        <f t="shared" si="42"/>
        <v>236950.22028129749</v>
      </c>
      <c r="J214" s="2">
        <f t="shared" si="43"/>
        <v>9098.4166666666661</v>
      </c>
      <c r="K214" s="18">
        <f t="shared" si="44"/>
        <v>10.890872817955112</v>
      </c>
      <c r="M214" s="5">
        <f t="shared" si="45"/>
        <v>2.4008727204553971E-4</v>
      </c>
      <c r="N214" s="5">
        <f t="shared" si="45"/>
        <v>2.1301902590319853E-4</v>
      </c>
      <c r="O214" s="6">
        <f t="shared" si="45"/>
        <v>1.2883132910850323E-2</v>
      </c>
      <c r="Q214" s="11">
        <f t="shared" si="50"/>
        <v>454276496</v>
      </c>
      <c r="R214" s="11">
        <f t="shared" si="50"/>
        <v>47017402</v>
      </c>
      <c r="S214" s="8">
        <f t="shared" si="50"/>
        <v>165155820428.31</v>
      </c>
      <c r="U214" s="6">
        <f t="shared" si="39"/>
        <v>0.99894674603682443</v>
      </c>
      <c r="V214" s="6">
        <f t="shared" si="39"/>
        <v>0.99906246130065823</v>
      </c>
      <c r="W214" s="6">
        <f t="shared" si="39"/>
        <v>0.89572330306740233</v>
      </c>
      <c r="Y214" s="8">
        <f t="shared" si="47"/>
        <v>597279502994362.75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29">
      <c r="A215" t="s">
        <v>179</v>
      </c>
      <c r="B215" t="str">
        <f t="shared" si="38"/>
        <v xml:space="preserve">Top 5% </v>
      </c>
      <c r="C215" s="2">
        <v>85211</v>
      </c>
      <c r="D215" s="2">
        <v>7776</v>
      </c>
      <c r="E215" s="3">
        <v>2037555766.1400146</v>
      </c>
      <c r="G215" s="7">
        <f t="shared" si="40"/>
        <v>23911.886565584427</v>
      </c>
      <c r="H215" s="7">
        <f t="shared" si="41"/>
        <v>286942.63878701313</v>
      </c>
      <c r="I215" s="7">
        <f t="shared" si="42"/>
        <v>262031.34852623646</v>
      </c>
      <c r="J215" s="2">
        <f t="shared" si="43"/>
        <v>7100.916666666667</v>
      </c>
      <c r="K215" s="18">
        <f t="shared" si="44"/>
        <v>10.958204732510287</v>
      </c>
      <c r="M215" s="5">
        <f t="shared" si="45"/>
        <v>1.873776255783743E-4</v>
      </c>
      <c r="N215" s="5">
        <f t="shared" si="45"/>
        <v>1.652305182467104E-4</v>
      </c>
      <c r="O215" s="6">
        <f t="shared" si="45"/>
        <v>1.105069246907462E-2</v>
      </c>
      <c r="Q215" s="11">
        <f t="shared" si="50"/>
        <v>454361707</v>
      </c>
      <c r="R215" s="11">
        <f t="shared" si="50"/>
        <v>47025178</v>
      </c>
      <c r="S215" s="8">
        <f t="shared" si="50"/>
        <v>167193376194.45001</v>
      </c>
      <c r="U215" s="6">
        <f t="shared" si="39"/>
        <v>0.99913412366240284</v>
      </c>
      <c r="V215" s="6">
        <f t="shared" si="39"/>
        <v>0.99922769181890492</v>
      </c>
      <c r="W215" s="6">
        <f t="shared" si="39"/>
        <v>0.90677399553647697</v>
      </c>
      <c r="Y215" s="8">
        <f t="shared" si="47"/>
        <v>565002459978824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29">
      <c r="A216" t="s">
        <v>180</v>
      </c>
      <c r="B216" t="str">
        <f t="shared" si="38"/>
        <v xml:space="preserve">Top 5% </v>
      </c>
      <c r="C216" s="2">
        <v>65586</v>
      </c>
      <c r="D216" s="2">
        <v>5971</v>
      </c>
      <c r="E216" s="3">
        <v>1714910553.5999756</v>
      </c>
      <c r="G216" s="7">
        <f t="shared" si="40"/>
        <v>26147.509431890579</v>
      </c>
      <c r="H216" s="7">
        <f t="shared" si="41"/>
        <v>313770.11318268697</v>
      </c>
      <c r="I216" s="7">
        <f t="shared" si="42"/>
        <v>287206.59078880848</v>
      </c>
      <c r="J216" s="2">
        <f t="shared" si="43"/>
        <v>5465.5</v>
      </c>
      <c r="K216" s="18">
        <f t="shared" si="44"/>
        <v>10.984089767208173</v>
      </c>
      <c r="M216" s="5">
        <f t="shared" si="45"/>
        <v>1.4422256458888238E-4</v>
      </c>
      <c r="N216" s="5">
        <f t="shared" si="45"/>
        <v>1.2687646919381531E-4</v>
      </c>
      <c r="O216" s="6">
        <f t="shared" si="45"/>
        <v>9.3008247699177746E-3</v>
      </c>
      <c r="Q216" s="11">
        <f t="shared" si="50"/>
        <v>454427293</v>
      </c>
      <c r="R216" s="11">
        <f t="shared" si="50"/>
        <v>47031149</v>
      </c>
      <c r="S216" s="8">
        <f t="shared" si="50"/>
        <v>168908286748.04999</v>
      </c>
      <c r="U216" s="6">
        <f t="shared" si="39"/>
        <v>0.99927834622699174</v>
      </c>
      <c r="V216" s="6">
        <f t="shared" si="39"/>
        <v>0.99935456828809877</v>
      </c>
      <c r="W216" s="6">
        <f t="shared" si="39"/>
        <v>0.91607482030639475</v>
      </c>
      <c r="Y216" s="8">
        <f t="shared" si="47"/>
        <v>521529426198023.44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29">
      <c r="A217" t="s">
        <v>181</v>
      </c>
      <c r="B217" t="str">
        <f t="shared" ref="B217:B230" si="51">IF(V217&lt;0.5,$B$11,IF(V217&lt;0.75,$B$12,IF(V217&lt;0.9,$B$13,IF(V217&lt;0.95,$B$14,$B$15))))</f>
        <v xml:space="preserve">Top 5% </v>
      </c>
      <c r="C217" s="2">
        <v>60620</v>
      </c>
      <c r="D217" s="2">
        <v>5555</v>
      </c>
      <c r="E217" s="3">
        <v>1746558393.5400085</v>
      </c>
      <c r="G217" s="7">
        <f t="shared" si="40"/>
        <v>28811.586828439598</v>
      </c>
      <c r="H217" s="7">
        <f t="shared" si="41"/>
        <v>345739.04194127518</v>
      </c>
      <c r="I217" s="7">
        <f t="shared" si="42"/>
        <v>314411.95203240478</v>
      </c>
      <c r="J217" s="2">
        <f t="shared" si="43"/>
        <v>5051.666666666667</v>
      </c>
      <c r="K217" s="18">
        <f t="shared" si="44"/>
        <v>10.912691269126913</v>
      </c>
      <c r="M217" s="5">
        <f t="shared" si="45"/>
        <v>1.333024100475414E-4</v>
      </c>
      <c r="N217" s="5">
        <f t="shared" si="45"/>
        <v>1.1803697644810653E-4</v>
      </c>
      <c r="O217" s="6">
        <f t="shared" si="45"/>
        <v>9.4724669660724049E-3</v>
      </c>
      <c r="Q217" s="11">
        <f t="shared" si="50"/>
        <v>454487913</v>
      </c>
      <c r="R217" s="11">
        <f t="shared" si="50"/>
        <v>47036704</v>
      </c>
      <c r="S217" s="8">
        <f t="shared" si="50"/>
        <v>170654845141.59</v>
      </c>
      <c r="U217" s="6">
        <f t="shared" ref="U217:W231" si="52">+Q217/C$16</f>
        <v>0.99941164863703924</v>
      </c>
      <c r="V217" s="6">
        <f t="shared" si="52"/>
        <v>0.99947260526454684</v>
      </c>
      <c r="W217" s="6">
        <f t="shared" si="52"/>
        <v>0.92554728727246716</v>
      </c>
      <c r="Y217" s="8">
        <f t="shared" si="47"/>
        <v>586977414660098.75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29">
      <c r="A218" t="s">
        <v>182</v>
      </c>
      <c r="B218" t="str">
        <f t="shared" si="51"/>
        <v xml:space="preserve">Top 5% </v>
      </c>
      <c r="C218" s="2">
        <v>46454</v>
      </c>
      <c r="D218" s="2">
        <v>4256</v>
      </c>
      <c r="E218" s="3">
        <v>1465915740.019989</v>
      </c>
      <c r="G218" s="7">
        <f t="shared" ref="G218:G231" si="53">IF(C218=0,0,+E218/C218)</f>
        <v>31556.286649588605</v>
      </c>
      <c r="H218" s="7">
        <f t="shared" ref="H218:H231" si="54">+G218*12</f>
        <v>378675.43979506323</v>
      </c>
      <c r="I218" s="7">
        <f t="shared" ref="I218:I231" si="55">IF(D218=0,0,E218/D218)</f>
        <v>344435.08929041098</v>
      </c>
      <c r="J218" s="2">
        <f t="shared" ref="J218:J231" si="56">+C218/12</f>
        <v>3871.1666666666665</v>
      </c>
      <c r="K218" s="18">
        <f t="shared" ref="K218:K231" si="57">IF(D218=0,0,C218/D218)</f>
        <v>10.914943609022556</v>
      </c>
      <c r="M218" s="5">
        <f t="shared" ref="M218:O231" si="58">+C218/C$16</f>
        <v>1.021516027111265E-4</v>
      </c>
      <c r="N218" s="5">
        <f t="shared" si="58"/>
        <v>9.0434810398405292E-5</v>
      </c>
      <c r="O218" s="6">
        <f t="shared" si="58"/>
        <v>7.9504003265762242E-3</v>
      </c>
      <c r="Q218" s="11">
        <f t="shared" ref="Q218:S230" si="59">+Q217+C218</f>
        <v>454534367</v>
      </c>
      <c r="R218" s="11">
        <f t="shared" si="59"/>
        <v>47040960</v>
      </c>
      <c r="S218" s="8">
        <f t="shared" si="59"/>
        <v>172120760881.60999</v>
      </c>
      <c r="U218" s="6">
        <f t="shared" si="52"/>
        <v>0.99951380023975034</v>
      </c>
      <c r="V218" s="6">
        <f t="shared" si="52"/>
        <v>0.99956304007494534</v>
      </c>
      <c r="W218" s="6">
        <f t="shared" si="52"/>
        <v>0.93349768759904339</v>
      </c>
      <c r="Y218" s="8">
        <f t="shared" ref="Y218:Y231" si="60">((H218-$H$16)^2)*J218</f>
        <v>540933238549524.06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29">
      <c r="A219" t="s">
        <v>183</v>
      </c>
      <c r="B219" t="str">
        <f t="shared" si="51"/>
        <v xml:space="preserve">Top 5% </v>
      </c>
      <c r="C219" s="2">
        <v>47391</v>
      </c>
      <c r="D219" s="2">
        <v>4360</v>
      </c>
      <c r="E219" s="3">
        <v>1652284227.960022</v>
      </c>
      <c r="G219" s="7">
        <f t="shared" si="53"/>
        <v>34864.936970311282</v>
      </c>
      <c r="H219" s="7">
        <f t="shared" si="54"/>
        <v>418379.24364373542</v>
      </c>
      <c r="I219" s="7">
        <f t="shared" si="55"/>
        <v>378964.27246789495</v>
      </c>
      <c r="J219" s="2">
        <f t="shared" si="56"/>
        <v>3949.25</v>
      </c>
      <c r="K219" s="18">
        <f t="shared" si="57"/>
        <v>10.869495412844037</v>
      </c>
      <c r="M219" s="5">
        <f t="shared" si="58"/>
        <v>1.0421205071862479E-4</v>
      </c>
      <c r="N219" s="5">
        <f t="shared" si="58"/>
        <v>9.2644683584832487E-5</v>
      </c>
      <c r="O219" s="6">
        <f t="shared" si="58"/>
        <v>8.9611706232112474E-3</v>
      </c>
      <c r="Q219" s="11">
        <f t="shared" si="59"/>
        <v>454581758</v>
      </c>
      <c r="R219" s="11">
        <f t="shared" si="59"/>
        <v>47045320</v>
      </c>
      <c r="S219" s="8">
        <f t="shared" si="59"/>
        <v>173773045109.57001</v>
      </c>
      <c r="U219" s="6">
        <f t="shared" si="52"/>
        <v>0.99961801229046898</v>
      </c>
      <c r="V219" s="6">
        <f t="shared" si="52"/>
        <v>0.99965568475853017</v>
      </c>
      <c r="W219" s="6">
        <f t="shared" si="52"/>
        <v>0.94245885822225461</v>
      </c>
      <c r="Y219" s="8">
        <f t="shared" si="60"/>
        <v>675296690588531.75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29">
      <c r="A220" t="s">
        <v>184</v>
      </c>
      <c r="B220" t="str">
        <f t="shared" si="51"/>
        <v xml:space="preserve">Top 5% </v>
      </c>
      <c r="C220" s="2">
        <v>41205</v>
      </c>
      <c r="D220" s="2">
        <v>3825</v>
      </c>
      <c r="E220" s="3">
        <v>1620117462.4899902</v>
      </c>
      <c r="G220" s="7">
        <f t="shared" si="53"/>
        <v>39318.467722120862</v>
      </c>
      <c r="H220" s="7">
        <f t="shared" si="54"/>
        <v>471821.61266545032</v>
      </c>
      <c r="I220" s="7">
        <f t="shared" si="55"/>
        <v>423560.12091241573</v>
      </c>
      <c r="J220" s="2">
        <f t="shared" si="56"/>
        <v>3433.75</v>
      </c>
      <c r="K220" s="18">
        <f t="shared" si="57"/>
        <v>10.772549019607844</v>
      </c>
      <c r="M220" s="5">
        <f t="shared" si="58"/>
        <v>9.0609135697937044E-5</v>
      </c>
      <c r="N220" s="5">
        <f t="shared" si="58"/>
        <v>8.1276585943115655E-5</v>
      </c>
      <c r="O220" s="6">
        <f t="shared" si="58"/>
        <v>8.7867140322107629E-3</v>
      </c>
      <c r="Q220" s="11">
        <f t="shared" si="59"/>
        <v>454622963</v>
      </c>
      <c r="R220" s="11">
        <f t="shared" si="59"/>
        <v>47049145</v>
      </c>
      <c r="S220" s="8">
        <f t="shared" si="59"/>
        <v>175393162572.06</v>
      </c>
      <c r="U220" s="6">
        <f t="shared" si="52"/>
        <v>0.9997086214261669</v>
      </c>
      <c r="V220" s="6">
        <f t="shared" si="52"/>
        <v>0.99973696134447321</v>
      </c>
      <c r="W220" s="6">
        <f t="shared" si="52"/>
        <v>0.95124557225446538</v>
      </c>
      <c r="Y220" s="8">
        <f t="shared" si="60"/>
        <v>748722507428046.25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29">
      <c r="A221" t="s">
        <v>185</v>
      </c>
      <c r="B221" t="str">
        <f t="shared" si="51"/>
        <v xml:space="preserve">Top 5% </v>
      </c>
      <c r="C221" s="2">
        <v>29110</v>
      </c>
      <c r="D221" s="2">
        <v>2712</v>
      </c>
      <c r="E221" s="3">
        <v>1284036139.3900146</v>
      </c>
      <c r="G221" s="7">
        <f t="shared" si="53"/>
        <v>44109.79523840655</v>
      </c>
      <c r="H221" s="7">
        <f t="shared" si="54"/>
        <v>529317.54286087863</v>
      </c>
      <c r="I221" s="7">
        <f t="shared" si="55"/>
        <v>473464.65316740953</v>
      </c>
      <c r="J221" s="2">
        <f t="shared" si="56"/>
        <v>2425.8333333333335</v>
      </c>
      <c r="K221" s="18">
        <f t="shared" si="57"/>
        <v>10.733775811209439</v>
      </c>
      <c r="M221" s="5">
        <f t="shared" si="58"/>
        <v>6.401242422441323E-5</v>
      </c>
      <c r="N221" s="5">
        <f t="shared" si="58"/>
        <v>5.7626693092216906E-5</v>
      </c>
      <c r="O221" s="6">
        <f t="shared" si="58"/>
        <v>6.9639755295913819E-3</v>
      </c>
      <c r="Q221" s="11">
        <f t="shared" si="59"/>
        <v>454652073</v>
      </c>
      <c r="R221" s="11">
        <f t="shared" si="59"/>
        <v>47051857</v>
      </c>
      <c r="S221" s="8">
        <f t="shared" si="59"/>
        <v>176677198711.45001</v>
      </c>
      <c r="U221" s="6">
        <f t="shared" si="52"/>
        <v>0.99977263385039139</v>
      </c>
      <c r="V221" s="6">
        <f t="shared" si="52"/>
        <v>0.99979458803756549</v>
      </c>
      <c r="W221" s="6">
        <f t="shared" si="52"/>
        <v>0.95820954778405676</v>
      </c>
      <c r="Y221" s="8">
        <f t="shared" si="60"/>
        <v>667225443867355.63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  <row r="222" spans="1:29">
      <c r="A222" t="s">
        <v>186</v>
      </c>
      <c r="B222" t="str">
        <f t="shared" si="51"/>
        <v xml:space="preserve">Top 5% </v>
      </c>
      <c r="C222" s="2">
        <v>37225</v>
      </c>
      <c r="D222" s="2">
        <v>3454</v>
      </c>
      <c r="E222" s="3">
        <v>1884627890.3299866</v>
      </c>
      <c r="G222" s="7">
        <f t="shared" si="53"/>
        <v>50628.015858428116</v>
      </c>
      <c r="H222" s="7">
        <f t="shared" si="54"/>
        <v>607536.19030113739</v>
      </c>
      <c r="I222" s="7">
        <f t="shared" si="55"/>
        <v>545636.33188476739</v>
      </c>
      <c r="J222" s="2">
        <f t="shared" si="56"/>
        <v>3102.0833333333335</v>
      </c>
      <c r="K222" s="18">
        <f t="shared" si="57"/>
        <v>10.777359583092068</v>
      </c>
      <c r="M222" s="5">
        <f t="shared" si="58"/>
        <v>8.1857179380068104E-5</v>
      </c>
      <c r="N222" s="5">
        <f t="shared" si="58"/>
        <v>7.3393288326149407E-5</v>
      </c>
      <c r="O222" s="6">
        <f t="shared" si="58"/>
        <v>1.022128747628419E-2</v>
      </c>
      <c r="Q222" s="11">
        <f t="shared" si="59"/>
        <v>454689298</v>
      </c>
      <c r="R222" s="11">
        <f t="shared" si="59"/>
        <v>47055311</v>
      </c>
      <c r="S222" s="8">
        <f t="shared" si="59"/>
        <v>178561826601.78</v>
      </c>
      <c r="U222" s="6">
        <f t="shared" si="52"/>
        <v>0.99985449102977142</v>
      </c>
      <c r="V222" s="6">
        <f t="shared" si="52"/>
        <v>0.99986798132589161</v>
      </c>
      <c r="W222" s="6">
        <f t="shared" si="52"/>
        <v>0.96843083526034091</v>
      </c>
      <c r="Y222" s="8">
        <f t="shared" si="60"/>
        <v>1126713944397079.3</v>
      </c>
      <c r="Z222" s="15" t="s">
        <v>270</v>
      </c>
      <c r="AA222" s="15" t="s">
        <v>270</v>
      </c>
      <c r="AB222" s="15" t="s">
        <v>270</v>
      </c>
      <c r="AC222" s="15" t="s">
        <v>270</v>
      </c>
    </row>
    <row r="223" spans="1:29">
      <c r="A223" t="s">
        <v>187</v>
      </c>
      <c r="B223" t="str">
        <f t="shared" si="51"/>
        <v xml:space="preserve">Top 5% </v>
      </c>
      <c r="C223" s="2">
        <v>22114</v>
      </c>
      <c r="D223" s="2">
        <v>2048</v>
      </c>
      <c r="E223" s="3">
        <v>1322955519.8600159</v>
      </c>
      <c r="G223" s="7">
        <f t="shared" si="53"/>
        <v>59824.342943837204</v>
      </c>
      <c r="H223" s="7">
        <f t="shared" si="54"/>
        <v>717892.11532604648</v>
      </c>
      <c r="I223" s="7">
        <f t="shared" si="55"/>
        <v>645974.37493164837</v>
      </c>
      <c r="J223" s="2">
        <f t="shared" si="56"/>
        <v>1842.8333333333333</v>
      </c>
      <c r="K223" s="18">
        <f t="shared" si="57"/>
        <v>10.7978515625</v>
      </c>
      <c r="M223" s="5">
        <f t="shared" si="58"/>
        <v>4.8628332164159197E-5</v>
      </c>
      <c r="N223" s="5">
        <f t="shared" si="58"/>
        <v>4.3517502748104802E-5</v>
      </c>
      <c r="O223" s="6">
        <f t="shared" si="58"/>
        <v>7.1750549571133367E-3</v>
      </c>
      <c r="Q223" s="11">
        <f t="shared" si="59"/>
        <v>454711412</v>
      </c>
      <c r="R223" s="11">
        <f t="shared" si="59"/>
        <v>47057359</v>
      </c>
      <c r="S223" s="8">
        <f t="shared" si="59"/>
        <v>179884782121.64001</v>
      </c>
      <c r="U223" s="6">
        <f t="shared" si="52"/>
        <v>0.99990311936193554</v>
      </c>
      <c r="V223" s="6">
        <f t="shared" si="52"/>
        <v>0.99991149882863972</v>
      </c>
      <c r="W223" s="6">
        <f t="shared" si="52"/>
        <v>0.97560589021745425</v>
      </c>
      <c r="Y223" s="8">
        <f t="shared" si="60"/>
        <v>936909404235910.75</v>
      </c>
      <c r="Z223" s="15" t="s">
        <v>270</v>
      </c>
      <c r="AA223" s="15" t="s">
        <v>270</v>
      </c>
      <c r="AB223" s="15" t="s">
        <v>270</v>
      </c>
      <c r="AC223" s="15" t="s">
        <v>270</v>
      </c>
    </row>
    <row r="224" spans="1:29">
      <c r="A224" t="s">
        <v>188</v>
      </c>
      <c r="B224" t="str">
        <f t="shared" si="51"/>
        <v xml:space="preserve">Top 5% </v>
      </c>
      <c r="C224" s="2">
        <v>13005</v>
      </c>
      <c r="D224" s="2">
        <v>1212</v>
      </c>
      <c r="E224" s="3">
        <v>904240996.38998413</v>
      </c>
      <c r="G224" s="7">
        <f t="shared" si="53"/>
        <v>69530.25731564661</v>
      </c>
      <c r="H224" s="7">
        <f t="shared" si="54"/>
        <v>834363.08778775926</v>
      </c>
      <c r="I224" s="7">
        <f t="shared" si="55"/>
        <v>746073.42936467333</v>
      </c>
      <c r="J224" s="2">
        <f t="shared" si="56"/>
        <v>1083.75</v>
      </c>
      <c r="K224" s="18">
        <f t="shared" si="57"/>
        <v>10.73019801980198</v>
      </c>
      <c r="M224" s="5">
        <f t="shared" si="58"/>
        <v>2.8597786913036554E-5</v>
      </c>
      <c r="N224" s="5">
        <f t="shared" si="58"/>
        <v>2.5753522134132333E-5</v>
      </c>
      <c r="O224" s="6">
        <f t="shared" si="58"/>
        <v>4.9041549365617092E-3</v>
      </c>
      <c r="Q224" s="11">
        <f t="shared" si="59"/>
        <v>454724417</v>
      </c>
      <c r="R224" s="11">
        <f t="shared" si="59"/>
        <v>47058571</v>
      </c>
      <c r="S224" s="8">
        <f t="shared" si="59"/>
        <v>180789023118.03</v>
      </c>
      <c r="U224" s="6">
        <f t="shared" si="52"/>
        <v>0.99993171714884865</v>
      </c>
      <c r="V224" s="6">
        <f t="shared" si="52"/>
        <v>0.9999372523507738</v>
      </c>
      <c r="W224" s="6">
        <f t="shared" si="52"/>
        <v>0.98051004515401596</v>
      </c>
      <c r="Y224" s="8">
        <f t="shared" si="60"/>
        <v>745691880034867.25</v>
      </c>
      <c r="Z224" s="15" t="s">
        <v>270</v>
      </c>
      <c r="AA224" s="15" t="s">
        <v>270</v>
      </c>
      <c r="AB224" s="15" t="s">
        <v>270</v>
      </c>
      <c r="AC224" s="15" t="s">
        <v>270</v>
      </c>
    </row>
    <row r="225" spans="1:29">
      <c r="A225" t="s">
        <v>189</v>
      </c>
      <c r="B225" t="str">
        <f t="shared" si="51"/>
        <v xml:space="preserve">Top 5% </v>
      </c>
      <c r="C225" s="2">
        <v>8604</v>
      </c>
      <c r="D225" s="2">
        <v>807</v>
      </c>
      <c r="E225" s="3">
        <v>682592222.64001465</v>
      </c>
      <c r="G225" s="7">
        <f t="shared" si="53"/>
        <v>79334.289009764601</v>
      </c>
      <c r="H225" s="7">
        <f t="shared" si="54"/>
        <v>952011.46811717516</v>
      </c>
      <c r="I225" s="7">
        <f t="shared" si="55"/>
        <v>845839.18542752741</v>
      </c>
      <c r="J225" s="2">
        <f t="shared" si="56"/>
        <v>717</v>
      </c>
      <c r="K225" s="18">
        <f t="shared" si="57"/>
        <v>10.661710037174721</v>
      </c>
      <c r="M225" s="5">
        <f t="shared" si="58"/>
        <v>1.8920058331393042E-5</v>
      </c>
      <c r="N225" s="5">
        <f t="shared" si="58"/>
        <v>1.7147765975449498E-5</v>
      </c>
      <c r="O225" s="6">
        <f t="shared" si="58"/>
        <v>3.7020418579594232E-3</v>
      </c>
      <c r="Q225" s="11">
        <f t="shared" si="59"/>
        <v>454733021</v>
      </c>
      <c r="R225" s="11">
        <f t="shared" si="59"/>
        <v>47059378</v>
      </c>
      <c r="S225" s="8">
        <f t="shared" si="59"/>
        <v>181471615340.67001</v>
      </c>
      <c r="U225" s="6">
        <f t="shared" si="52"/>
        <v>0.99995063720718003</v>
      </c>
      <c r="V225" s="6">
        <f t="shared" si="52"/>
        <v>0.9999544001167493</v>
      </c>
      <c r="W225" s="6">
        <f t="shared" si="52"/>
        <v>0.98421208701197538</v>
      </c>
      <c r="Y225" s="8">
        <f t="shared" si="60"/>
        <v>643210355846936.88</v>
      </c>
      <c r="Z225" s="15" t="s">
        <v>270</v>
      </c>
      <c r="AA225" s="15" t="s">
        <v>270</v>
      </c>
      <c r="AB225" s="15" t="s">
        <v>270</v>
      </c>
      <c r="AC225" s="15" t="s">
        <v>270</v>
      </c>
    </row>
    <row r="226" spans="1:29">
      <c r="A226" t="s">
        <v>190</v>
      </c>
      <c r="B226" t="str">
        <f t="shared" si="51"/>
        <v xml:space="preserve">Top 5% </v>
      </c>
      <c r="C226" s="2">
        <v>5652</v>
      </c>
      <c r="D226" s="2">
        <v>528</v>
      </c>
      <c r="E226" s="3">
        <v>500288763.88998413</v>
      </c>
      <c r="G226" s="7">
        <f t="shared" si="53"/>
        <v>88515.351006720477</v>
      </c>
      <c r="H226" s="7">
        <f t="shared" si="54"/>
        <v>1062184.2120806458</v>
      </c>
      <c r="I226" s="7">
        <f t="shared" si="55"/>
        <v>947516.59827648511</v>
      </c>
      <c r="J226" s="2">
        <f t="shared" si="56"/>
        <v>471</v>
      </c>
      <c r="K226" s="18">
        <f t="shared" si="57"/>
        <v>10.704545454545455</v>
      </c>
      <c r="M226" s="5">
        <f t="shared" si="58"/>
        <v>1.2428657564973672E-5</v>
      </c>
      <c r="N226" s="5">
        <f t="shared" si="58"/>
        <v>1.1219356177245769E-5</v>
      </c>
      <c r="O226" s="6">
        <f t="shared" si="58"/>
        <v>2.7133182646358026E-3</v>
      </c>
      <c r="Q226" s="11">
        <f t="shared" si="59"/>
        <v>454738673</v>
      </c>
      <c r="R226" s="11">
        <f t="shared" si="59"/>
        <v>47059906</v>
      </c>
      <c r="S226" s="8">
        <f t="shared" si="59"/>
        <v>181971904104.56</v>
      </c>
      <c r="U226" s="6">
        <f t="shared" si="52"/>
        <v>0.99996306586474504</v>
      </c>
      <c r="V226" s="6">
        <f t="shared" si="52"/>
        <v>0.9999656194729265</v>
      </c>
      <c r="W226" s="6">
        <f t="shared" si="52"/>
        <v>0.98692540527661121</v>
      </c>
      <c r="Y226" s="8">
        <f t="shared" si="60"/>
        <v>526541712864730.44</v>
      </c>
      <c r="Z226" s="15" t="s">
        <v>270</v>
      </c>
      <c r="AA226" s="15" t="s">
        <v>270</v>
      </c>
      <c r="AB226" s="15" t="s">
        <v>270</v>
      </c>
      <c r="AC226" s="15" t="s">
        <v>270</v>
      </c>
    </row>
    <row r="227" spans="1:29">
      <c r="A227" t="s">
        <v>191</v>
      </c>
      <c r="B227" t="str">
        <f t="shared" si="51"/>
        <v xml:space="preserve">Top 5% </v>
      </c>
      <c r="C227" s="2">
        <v>3970</v>
      </c>
      <c r="D227" s="2">
        <v>379</v>
      </c>
      <c r="E227" s="3">
        <v>396173964.61999512</v>
      </c>
      <c r="G227" s="7">
        <f t="shared" si="53"/>
        <v>99791.930634759468</v>
      </c>
      <c r="H227" s="7">
        <f t="shared" si="54"/>
        <v>1197503.1676171136</v>
      </c>
      <c r="I227" s="7">
        <f t="shared" si="55"/>
        <v>1045313.8908179291</v>
      </c>
      <c r="J227" s="2">
        <f t="shared" si="56"/>
        <v>330.83333333333331</v>
      </c>
      <c r="K227" s="18">
        <f t="shared" si="57"/>
        <v>10.474934036939313</v>
      </c>
      <c r="M227" s="5">
        <f t="shared" si="58"/>
        <v>8.7299664778742876E-6</v>
      </c>
      <c r="N227" s="5">
        <f t="shared" si="58"/>
        <v>8.0532878620760346E-6</v>
      </c>
      <c r="O227" s="6">
        <f t="shared" si="58"/>
        <v>2.1486512025942618E-3</v>
      </c>
      <c r="Q227" s="11">
        <f t="shared" si="59"/>
        <v>454742643</v>
      </c>
      <c r="R227" s="11">
        <f t="shared" si="59"/>
        <v>47060285</v>
      </c>
      <c r="S227" s="8">
        <f t="shared" si="59"/>
        <v>182368078069.17999</v>
      </c>
      <c r="U227" s="6">
        <f t="shared" si="52"/>
        <v>0.99997179583122286</v>
      </c>
      <c r="V227" s="6">
        <f t="shared" si="52"/>
        <v>0.99997367276078863</v>
      </c>
      <c r="W227" s="6">
        <f t="shared" si="52"/>
        <v>0.98907405647920543</v>
      </c>
      <c r="Y227" s="8">
        <f t="shared" si="60"/>
        <v>470572277253278.94</v>
      </c>
      <c r="Z227" s="15" t="s">
        <v>270</v>
      </c>
      <c r="AA227" s="15" t="s">
        <v>270</v>
      </c>
      <c r="AB227" s="15" t="s">
        <v>270</v>
      </c>
      <c r="AC227" s="15" t="s">
        <v>270</v>
      </c>
    </row>
    <row r="228" spans="1:29">
      <c r="A228" t="s">
        <v>192</v>
      </c>
      <c r="B228" t="str">
        <f t="shared" si="51"/>
        <v xml:space="preserve">Top 5% </v>
      </c>
      <c r="C228" s="2">
        <v>4159</v>
      </c>
      <c r="D228" s="2">
        <v>390</v>
      </c>
      <c r="E228" s="3">
        <v>456190093.33001709</v>
      </c>
      <c r="G228" s="7">
        <f t="shared" si="53"/>
        <v>109687.44730224022</v>
      </c>
      <c r="H228" s="7">
        <f t="shared" si="54"/>
        <v>1316249.3676268826</v>
      </c>
      <c r="I228" s="7">
        <f t="shared" si="55"/>
        <v>1169718.1880256848</v>
      </c>
      <c r="J228" s="2">
        <f t="shared" si="56"/>
        <v>346.58333333333331</v>
      </c>
      <c r="K228" s="18">
        <f t="shared" si="57"/>
        <v>10.664102564102564</v>
      </c>
      <c r="M228" s="5">
        <f t="shared" si="58"/>
        <v>9.1455744537730884E-6</v>
      </c>
      <c r="N228" s="5">
        <f t="shared" si="58"/>
        <v>8.2870244491019875E-6</v>
      </c>
      <c r="O228" s="6">
        <f t="shared" si="58"/>
        <v>2.4741489350147438E-3</v>
      </c>
      <c r="Q228" s="11">
        <f t="shared" si="59"/>
        <v>454746802</v>
      </c>
      <c r="R228" s="11">
        <f t="shared" si="59"/>
        <v>47060675</v>
      </c>
      <c r="S228" s="8">
        <f t="shared" si="59"/>
        <v>182824268162.51001</v>
      </c>
      <c r="U228" s="6">
        <f t="shared" si="52"/>
        <v>0.99998094140567662</v>
      </c>
      <c r="V228" s="6">
        <f t="shared" si="52"/>
        <v>0.99998195978523774</v>
      </c>
      <c r="W228" s="6">
        <f t="shared" si="52"/>
        <v>0.99154820541422017</v>
      </c>
      <c r="Y228" s="8">
        <f t="shared" si="60"/>
        <v>596028983033950.63</v>
      </c>
      <c r="Z228" s="15" t="s">
        <v>270</v>
      </c>
      <c r="AA228" s="15" t="s">
        <v>270</v>
      </c>
      <c r="AB228" s="15" t="s">
        <v>270</v>
      </c>
      <c r="AC228" s="15" t="s">
        <v>270</v>
      </c>
    </row>
    <row r="229" spans="1:29">
      <c r="A229" t="s">
        <v>193</v>
      </c>
      <c r="B229" t="str">
        <f t="shared" si="51"/>
        <v xml:space="preserve">Top 5% </v>
      </c>
      <c r="C229" s="2">
        <v>3460</v>
      </c>
      <c r="D229" s="2">
        <v>335</v>
      </c>
      <c r="E229" s="3">
        <v>457122697.41000366</v>
      </c>
      <c r="G229" s="7">
        <f t="shared" si="53"/>
        <v>132116.38653468314</v>
      </c>
      <c r="H229" s="7">
        <f t="shared" si="54"/>
        <v>1585396.6384161976</v>
      </c>
      <c r="I229" s="7">
        <f t="shared" si="55"/>
        <v>1364545.3654029961</v>
      </c>
      <c r="J229" s="2">
        <f t="shared" si="56"/>
        <v>288.33333333333331</v>
      </c>
      <c r="K229" s="18">
        <f t="shared" si="57"/>
        <v>10.328358208955224</v>
      </c>
      <c r="M229" s="5">
        <f t="shared" si="58"/>
        <v>7.6084846381473647E-6</v>
      </c>
      <c r="N229" s="5">
        <f t="shared" si="58"/>
        <v>7.1183415139722204E-6</v>
      </c>
      <c r="O229" s="6">
        <f t="shared" si="58"/>
        <v>2.4792069172572908E-3</v>
      </c>
      <c r="Q229" s="11">
        <f t="shared" si="59"/>
        <v>454750262</v>
      </c>
      <c r="R229" s="11">
        <f t="shared" si="59"/>
        <v>47061010</v>
      </c>
      <c r="S229" s="8">
        <f t="shared" si="59"/>
        <v>183281390859.92001</v>
      </c>
      <c r="U229" s="6">
        <f t="shared" si="52"/>
        <v>0.99998854989031483</v>
      </c>
      <c r="V229" s="6">
        <f t="shared" si="52"/>
        <v>0.99998907812675175</v>
      </c>
      <c r="W229" s="6">
        <f t="shared" si="52"/>
        <v>0.99402741233147751</v>
      </c>
      <c r="Y229" s="8">
        <f t="shared" si="60"/>
        <v>720279394973515.75</v>
      </c>
      <c r="Z229" s="15" t="s">
        <v>270</v>
      </c>
      <c r="AA229" s="15" t="s">
        <v>270</v>
      </c>
      <c r="AB229" s="15" t="s">
        <v>270</v>
      </c>
      <c r="AC229" s="15" t="s">
        <v>270</v>
      </c>
    </row>
    <row r="230" spans="1:29">
      <c r="A230" t="s">
        <v>195</v>
      </c>
      <c r="B230" t="str">
        <f t="shared" si="51"/>
        <v xml:space="preserve">Top 5% </v>
      </c>
      <c r="C230" s="2">
        <v>3146</v>
      </c>
      <c r="D230" s="2">
        <v>309</v>
      </c>
      <c r="E230" s="3">
        <v>525073757.11999512</v>
      </c>
      <c r="G230" s="7">
        <f t="shared" si="53"/>
        <v>166902.02069929914</v>
      </c>
      <c r="H230" s="7">
        <f t="shared" si="54"/>
        <v>2002824.2483915896</v>
      </c>
      <c r="I230" s="7">
        <f t="shared" si="55"/>
        <v>1699267.8223948062</v>
      </c>
      <c r="J230" s="2">
        <f t="shared" si="56"/>
        <v>262.16666666666669</v>
      </c>
      <c r="K230" s="18">
        <f t="shared" si="57"/>
        <v>10.181229773462784</v>
      </c>
      <c r="M230" s="5">
        <f t="shared" si="58"/>
        <v>6.918003662315494E-6</v>
      </c>
      <c r="N230" s="5">
        <f t="shared" si="58"/>
        <v>6.5658732173654217E-6</v>
      </c>
      <c r="O230" s="6">
        <f t="shared" si="58"/>
        <v>2.8477397821149602E-3</v>
      </c>
      <c r="Q230" s="11">
        <f t="shared" si="59"/>
        <v>454753408</v>
      </c>
      <c r="R230" s="11">
        <f t="shared" si="59"/>
        <v>47061319</v>
      </c>
      <c r="S230" s="8">
        <f t="shared" si="59"/>
        <v>183806464617.04001</v>
      </c>
      <c r="U230" s="6">
        <f t="shared" si="52"/>
        <v>0.99999546789397709</v>
      </c>
      <c r="V230" s="6">
        <f t="shared" si="52"/>
        <v>0.9999956439999691</v>
      </c>
      <c r="W230" s="6">
        <f t="shared" si="52"/>
        <v>0.99687515211359246</v>
      </c>
      <c r="Y230" s="8">
        <f t="shared" si="60"/>
        <v>1046527215233564.4</v>
      </c>
      <c r="Z230" s="15" t="s">
        <v>270</v>
      </c>
      <c r="AA230" s="15" t="s">
        <v>270</v>
      </c>
      <c r="AB230" s="15" t="s">
        <v>270</v>
      </c>
      <c r="AC230" s="15" t="s">
        <v>270</v>
      </c>
    </row>
    <row r="231" spans="1:29">
      <c r="A231" t="s">
        <v>201</v>
      </c>
      <c r="B231" t="s">
        <v>279</v>
      </c>
      <c r="C231" s="2">
        <v>2061</v>
      </c>
      <c r="D231" s="2">
        <v>205</v>
      </c>
      <c r="E231" s="3">
        <v>576167678.81997681</v>
      </c>
      <c r="G231" s="7">
        <f t="shared" si="53"/>
        <v>279557.34052400623</v>
      </c>
      <c r="H231" s="7">
        <f t="shared" si="54"/>
        <v>3354688.086288075</v>
      </c>
      <c r="I231" s="7">
        <f t="shared" si="55"/>
        <v>2810574.0430242773</v>
      </c>
      <c r="J231" s="2">
        <f t="shared" si="56"/>
        <v>171.75</v>
      </c>
      <c r="K231" s="18">
        <f t="shared" si="57"/>
        <v>10.053658536585365</v>
      </c>
      <c r="M231" s="5">
        <f t="shared" si="58"/>
        <v>4.5321060228964499E-6</v>
      </c>
      <c r="N231" s="5">
        <f t="shared" si="58"/>
        <v>4.3560000309382243E-6</v>
      </c>
      <c r="O231" s="6">
        <f t="shared" si="58"/>
        <v>3.1248478864075407E-3</v>
      </c>
      <c r="Q231" s="11">
        <f>+Q230+C231</f>
        <v>454755469</v>
      </c>
      <c r="R231" s="11">
        <f>+R230+D231</f>
        <v>47061524</v>
      </c>
      <c r="S231" s="8">
        <f>+S230+E231</f>
        <v>184382632295.85999</v>
      </c>
      <c r="U231" s="6">
        <f t="shared" si="52"/>
        <v>1</v>
      </c>
      <c r="V231" s="6">
        <f t="shared" si="52"/>
        <v>1</v>
      </c>
      <c r="W231" s="6">
        <f t="shared" si="52"/>
        <v>1</v>
      </c>
      <c r="Y231" s="8">
        <f t="shared" si="60"/>
        <v>1927260279520035</v>
      </c>
      <c r="Z231" s="15" t="s">
        <v>270</v>
      </c>
      <c r="AA231" s="15" t="s">
        <v>270</v>
      </c>
      <c r="AB231" s="15" t="s">
        <v>270</v>
      </c>
      <c r="AC231" s="15" t="s">
        <v>270</v>
      </c>
    </row>
    <row r="232" spans="1:29">
      <c r="E232" s="3"/>
    </row>
  </sheetData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BB3B-6801-4938-AE01-920E2FB6836A}">
  <sheetPr>
    <tabColor rgb="FF024D7C"/>
  </sheetPr>
  <dimension ref="A1:G33"/>
  <sheetViews>
    <sheetView showGridLines="0" workbookViewId="0">
      <selection activeCell="A21" sqref="A21:G29"/>
    </sheetView>
  </sheetViews>
  <sheetFormatPr defaultRowHeight="15"/>
  <cols>
    <col min="1" max="1" width="15.140625" customWidth="1"/>
    <col min="2" max="8" width="12.85546875" customWidth="1"/>
    <col min="10" max="10" width="16.5703125" customWidth="1"/>
    <col min="11" max="16" width="11.7109375" customWidth="1"/>
  </cols>
  <sheetData>
    <row r="1" spans="1:7" ht="18.75">
      <c r="A1" s="58" t="s">
        <v>238</v>
      </c>
      <c r="C1" s="2"/>
    </row>
    <row r="2" spans="1:7" ht="18.75">
      <c r="A2" s="58" t="s">
        <v>239</v>
      </c>
      <c r="C2" s="2"/>
    </row>
    <row r="3" spans="1:7" ht="18.75">
      <c r="A3" s="58" t="s">
        <v>703</v>
      </c>
      <c r="C3" s="2"/>
    </row>
    <row r="4" spans="1:7">
      <c r="B4" s="2"/>
    </row>
    <row r="5" spans="1:7">
      <c r="A5" s="59" t="s">
        <v>430</v>
      </c>
    </row>
    <row r="7" spans="1:7">
      <c r="A7" s="228"/>
      <c r="B7" s="229"/>
      <c r="C7" s="229"/>
      <c r="D7" s="229"/>
      <c r="E7" s="229" t="s">
        <v>282</v>
      </c>
      <c r="F7" s="229"/>
      <c r="G7" s="229"/>
    </row>
    <row r="8" spans="1:7">
      <c r="A8" s="228" t="s">
        <v>283</v>
      </c>
      <c r="B8" s="230" t="s">
        <v>279</v>
      </c>
      <c r="C8" s="231" t="s">
        <v>284</v>
      </c>
      <c r="D8" s="230" t="s">
        <v>285</v>
      </c>
      <c r="E8" s="230" t="s">
        <v>286</v>
      </c>
      <c r="F8" s="230" t="s">
        <v>215</v>
      </c>
      <c r="G8" s="230" t="s">
        <v>288</v>
      </c>
    </row>
    <row r="9" spans="1:7">
      <c r="A9" s="232" t="s">
        <v>279</v>
      </c>
      <c r="B9" s="233">
        <f>+'Tab 13 Source Distributions'!C8</f>
        <v>643260</v>
      </c>
      <c r="C9" s="233">
        <f>+'Tab 13 Source Distributions'!D8</f>
        <v>277785</v>
      </c>
      <c r="D9" s="233">
        <f>+'Tab 13 Source Distributions'!E8</f>
        <v>403658</v>
      </c>
      <c r="E9" s="233">
        <f>+'Tab 13 Source Distributions'!F8</f>
        <v>321775</v>
      </c>
      <c r="F9" s="233">
        <f>+'Tab 13 Source Distributions'!G8</f>
        <v>231452</v>
      </c>
      <c r="G9" s="233">
        <f t="shared" ref="G9:G14" si="0">SUM(B9:F9)</f>
        <v>1877930</v>
      </c>
    </row>
    <row r="10" spans="1:7">
      <c r="A10" s="234" t="s">
        <v>284</v>
      </c>
      <c r="B10" s="233">
        <f>+'Tab 13 Source Distributions'!C9</f>
        <v>281933</v>
      </c>
      <c r="C10" s="233">
        <f>+'Tab 13 Source Distributions'!D9</f>
        <v>353672</v>
      </c>
      <c r="D10" s="233">
        <f>+'Tab 13 Source Distributions'!E9</f>
        <v>557967</v>
      </c>
      <c r="E10" s="233">
        <f>+'Tab 13 Source Distributions'!F9</f>
        <v>421037</v>
      </c>
      <c r="F10" s="233">
        <f>+'Tab 13 Source Distributions'!G9</f>
        <v>292225</v>
      </c>
      <c r="G10" s="233">
        <f t="shared" si="0"/>
        <v>1906834</v>
      </c>
    </row>
    <row r="11" spans="1:7">
      <c r="A11" s="232" t="s">
        <v>285</v>
      </c>
      <c r="B11" s="233">
        <f>+'Tab 13 Source Distributions'!C10</f>
        <v>424784</v>
      </c>
      <c r="C11" s="233">
        <f>+'Tab 13 Source Distributions'!D10</f>
        <v>555518</v>
      </c>
      <c r="D11" s="233">
        <f>+'Tab 13 Source Distributions'!E10</f>
        <v>1842017</v>
      </c>
      <c r="E11" s="233">
        <f>+'Tab 13 Source Distributions'!F10</f>
        <v>1810134</v>
      </c>
      <c r="F11" s="233">
        <f>+'Tab 13 Source Distributions'!G10</f>
        <v>1064497</v>
      </c>
      <c r="G11" s="233">
        <f t="shared" si="0"/>
        <v>5696950</v>
      </c>
    </row>
    <row r="12" spans="1:7">
      <c r="A12" s="232" t="s">
        <v>286</v>
      </c>
      <c r="B12" s="233">
        <f>+'Tab 13 Source Distributions'!C11</f>
        <v>324182</v>
      </c>
      <c r="C12" s="233">
        <f>+'Tab 13 Source Distributions'!D11</f>
        <v>423115</v>
      </c>
      <c r="D12" s="233">
        <f>+'Tab 13 Source Distributions'!E11</f>
        <v>1660187</v>
      </c>
      <c r="E12" s="233">
        <f>+'Tab 13 Source Distributions'!F11</f>
        <v>3722241</v>
      </c>
      <c r="F12" s="233">
        <f>+'Tab 13 Source Distributions'!G11</f>
        <v>3102271</v>
      </c>
      <c r="G12" s="233">
        <f t="shared" si="0"/>
        <v>9231996</v>
      </c>
    </row>
    <row r="13" spans="1:7">
      <c r="A13" s="232" t="s">
        <v>215</v>
      </c>
      <c r="B13" s="233">
        <f>+'Tab 13 Source Distributions'!C12</f>
        <v>253331</v>
      </c>
      <c r="C13" s="233">
        <f>+'Tab 13 Source Distributions'!D12</f>
        <v>295134</v>
      </c>
      <c r="D13" s="233">
        <f>+'Tab 13 Source Distributions'!E12</f>
        <v>1125554</v>
      </c>
      <c r="E13" s="233">
        <f>+'Tab 13 Source Distributions'!F12</f>
        <v>2954374</v>
      </c>
      <c r="F13" s="233">
        <f>+'Tab 13 Source Distributions'!G12</f>
        <v>10427310</v>
      </c>
      <c r="G13" s="233">
        <f t="shared" si="0"/>
        <v>15055703</v>
      </c>
    </row>
    <row r="14" spans="1:7">
      <c r="A14" s="232" t="s">
        <v>297</v>
      </c>
      <c r="B14" s="233">
        <f>+'Tab 13 Source Distributions'!C13</f>
        <v>425581</v>
      </c>
      <c r="C14" s="233">
        <f>+'Tab 13 Source Distributions'!D13</f>
        <v>447849</v>
      </c>
      <c r="D14" s="233">
        <f>+'Tab 13 Source Distributions'!E13</f>
        <v>1469834</v>
      </c>
      <c r="E14" s="233">
        <f>+'Tab 13 Source Distributions'!F13</f>
        <v>2535774</v>
      </c>
      <c r="F14" s="233">
        <f>+'Tab 13 Source Distributions'!G13</f>
        <v>8412958</v>
      </c>
      <c r="G14" s="233">
        <f t="shared" si="0"/>
        <v>13291996</v>
      </c>
    </row>
    <row r="15" spans="1:7">
      <c r="A15" s="235" t="s">
        <v>288</v>
      </c>
      <c r="B15" s="236">
        <f t="shared" ref="B15:G15" si="1">SUM(B9:B14)</f>
        <v>2353071</v>
      </c>
      <c r="C15" s="236">
        <f t="shared" si="1"/>
        <v>2353073</v>
      </c>
      <c r="D15" s="236">
        <f t="shared" si="1"/>
        <v>7059217</v>
      </c>
      <c r="E15" s="236">
        <f t="shared" si="1"/>
        <v>11765335</v>
      </c>
      <c r="F15" s="236">
        <f t="shared" si="1"/>
        <v>23530713</v>
      </c>
      <c r="G15" s="236">
        <f t="shared" si="1"/>
        <v>47061409</v>
      </c>
    </row>
    <row r="16" spans="1:7">
      <c r="A16" s="232"/>
      <c r="B16" s="232"/>
      <c r="C16" s="232"/>
      <c r="D16" s="232"/>
      <c r="E16" s="232"/>
      <c r="F16" s="232"/>
      <c r="G16" s="232"/>
    </row>
    <row r="17" spans="1:7">
      <c r="A17" s="232"/>
      <c r="B17" s="232"/>
      <c r="C17" s="232"/>
      <c r="D17" s="232"/>
      <c r="E17" s="232"/>
      <c r="F17" s="232"/>
      <c r="G17" s="232"/>
    </row>
    <row r="18" spans="1:7">
      <c r="A18" s="232"/>
      <c r="B18" s="232"/>
      <c r="C18" s="232"/>
      <c r="D18" s="232"/>
      <c r="E18" s="232"/>
      <c r="F18" s="232"/>
      <c r="G18" s="232"/>
    </row>
    <row r="19" spans="1:7">
      <c r="A19" s="237" t="s">
        <v>464</v>
      </c>
      <c r="B19" s="232"/>
      <c r="C19" s="232"/>
      <c r="D19" s="232"/>
      <c r="E19" s="232"/>
      <c r="F19" s="232"/>
      <c r="G19" s="232"/>
    </row>
    <row r="20" spans="1:7">
      <c r="A20" s="232"/>
      <c r="B20" s="232"/>
      <c r="C20" s="232"/>
      <c r="D20" s="232"/>
      <c r="E20" s="232"/>
      <c r="F20" s="232"/>
      <c r="G20" s="232"/>
    </row>
    <row r="21" spans="1:7">
      <c r="A21" s="228"/>
      <c r="B21" s="229"/>
      <c r="C21" s="229"/>
      <c r="D21" s="229"/>
      <c r="E21" s="229" t="s">
        <v>282</v>
      </c>
      <c r="F21" s="229"/>
      <c r="G21" s="229"/>
    </row>
    <row r="22" spans="1:7">
      <c r="A22" s="228" t="s">
        <v>283</v>
      </c>
      <c r="B22" s="230" t="s">
        <v>279</v>
      </c>
      <c r="C22" s="231" t="s">
        <v>284</v>
      </c>
      <c r="D22" s="230" t="s">
        <v>285</v>
      </c>
      <c r="E22" s="230" t="s">
        <v>286</v>
      </c>
      <c r="F22" s="230" t="s">
        <v>215</v>
      </c>
      <c r="G22" s="230" t="s">
        <v>288</v>
      </c>
    </row>
    <row r="23" spans="1:7">
      <c r="A23" s="232" t="s">
        <v>279</v>
      </c>
      <c r="B23" s="238">
        <f t="shared" ref="B23:G28" si="2">+B9/B$15</f>
        <v>0.27337041678725377</v>
      </c>
      <c r="C23" s="238">
        <f t="shared" si="2"/>
        <v>0.11805201113607611</v>
      </c>
      <c r="D23" s="238">
        <f t="shared" si="2"/>
        <v>5.7181695930299349E-2</v>
      </c>
      <c r="E23" s="238">
        <f t="shared" si="2"/>
        <v>2.7349412490167088E-2</v>
      </c>
      <c r="F23" s="238">
        <f t="shared" si="2"/>
        <v>9.836166035427826E-3</v>
      </c>
      <c r="G23" s="238">
        <f t="shared" si="2"/>
        <v>3.9903820134242048E-2</v>
      </c>
    </row>
    <row r="24" spans="1:7">
      <c r="A24" s="234" t="s">
        <v>284</v>
      </c>
      <c r="B24" s="238">
        <f t="shared" si="2"/>
        <v>0.11981491421210835</v>
      </c>
      <c r="C24" s="238">
        <f t="shared" si="2"/>
        <v>0.15030217932040357</v>
      </c>
      <c r="D24" s="238">
        <f t="shared" si="2"/>
        <v>7.9040919127432968E-2</v>
      </c>
      <c r="E24" s="238">
        <f t="shared" si="2"/>
        <v>3.5786231331279561E-2</v>
      </c>
      <c r="F24" s="238">
        <f t="shared" si="2"/>
        <v>1.2418875705126318E-2</v>
      </c>
      <c r="G24" s="238">
        <f t="shared" si="2"/>
        <v>4.0517996390630806E-2</v>
      </c>
    </row>
    <row r="25" spans="1:7">
      <c r="A25" s="232" t="s">
        <v>285</v>
      </c>
      <c r="B25" s="238">
        <f t="shared" si="2"/>
        <v>0.18052323963025341</v>
      </c>
      <c r="C25" s="238">
        <f t="shared" si="2"/>
        <v>0.23608192351023533</v>
      </c>
      <c r="D25" s="238">
        <f t="shared" si="2"/>
        <v>0.2609378632219409</v>
      </c>
      <c r="E25" s="238">
        <f t="shared" si="2"/>
        <v>0.15385316270212451</v>
      </c>
      <c r="F25" s="238">
        <f t="shared" si="2"/>
        <v>4.5238620691179225E-2</v>
      </c>
      <c r="G25" s="238">
        <f t="shared" si="2"/>
        <v>0.12105353666737857</v>
      </c>
    </row>
    <row r="26" spans="1:7">
      <c r="A26" s="232" t="s">
        <v>286</v>
      </c>
      <c r="B26" s="238">
        <f t="shared" si="2"/>
        <v>0.13776974855412352</v>
      </c>
      <c r="C26" s="238">
        <f t="shared" si="2"/>
        <v>0.1798138009318028</v>
      </c>
      <c r="D26" s="238">
        <f t="shared" si="2"/>
        <v>0.23518004900543502</v>
      </c>
      <c r="E26" s="238">
        <f t="shared" si="2"/>
        <v>0.31637356692350876</v>
      </c>
      <c r="F26" s="238">
        <f t="shared" si="2"/>
        <v>0.13183922646117863</v>
      </c>
      <c r="G26" s="238">
        <f t="shared" si="2"/>
        <v>0.19616913722238957</v>
      </c>
    </row>
    <row r="27" spans="1:7">
      <c r="A27" s="232" t="s">
        <v>215</v>
      </c>
      <c r="B27" s="238">
        <f t="shared" si="2"/>
        <v>0.10765973487412832</v>
      </c>
      <c r="C27" s="238">
        <f t="shared" si="2"/>
        <v>0.12542492306868508</v>
      </c>
      <c r="D27" s="238">
        <f t="shared" si="2"/>
        <v>0.15944459562583216</v>
      </c>
      <c r="E27" s="238">
        <f t="shared" si="2"/>
        <v>0.25110836198034309</v>
      </c>
      <c r="F27" s="238">
        <f t="shared" si="2"/>
        <v>0.44313616846204362</v>
      </c>
      <c r="G27" s="238">
        <f t="shared" si="2"/>
        <v>0.31991611215890287</v>
      </c>
    </row>
    <row r="28" spans="1:7">
      <c r="A28" s="232" t="s">
        <v>297</v>
      </c>
      <c r="B28" s="238">
        <f t="shared" si="2"/>
        <v>0.18086194594213265</v>
      </c>
      <c r="C28" s="238">
        <f t="shared" si="2"/>
        <v>0.19032516203279712</v>
      </c>
      <c r="D28" s="238">
        <f t="shared" si="2"/>
        <v>0.20821487708905959</v>
      </c>
      <c r="E28" s="238">
        <f t="shared" si="2"/>
        <v>0.21552926457257698</v>
      </c>
      <c r="F28" s="238">
        <f t="shared" si="2"/>
        <v>0.35753094264504437</v>
      </c>
      <c r="G28" s="238">
        <f t="shared" si="2"/>
        <v>0.28243939742645613</v>
      </c>
    </row>
    <row r="29" spans="1:7">
      <c r="A29" s="235" t="s">
        <v>288</v>
      </c>
      <c r="B29" s="239">
        <v>1</v>
      </c>
      <c r="C29" s="239">
        <v>1</v>
      </c>
      <c r="D29" s="239">
        <v>1</v>
      </c>
      <c r="E29" s="239">
        <v>1</v>
      </c>
      <c r="F29" s="239">
        <v>1</v>
      </c>
      <c r="G29" s="239">
        <v>1</v>
      </c>
    </row>
    <row r="30" spans="1:7">
      <c r="A30" s="59" t="s">
        <v>342</v>
      </c>
    </row>
    <row r="31" spans="1:7">
      <c r="A31" t="s">
        <v>581</v>
      </c>
    </row>
    <row r="33" spans="1:1">
      <c r="A33" t="s">
        <v>653</v>
      </c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A126-6A08-4C60-8AFF-01014218FB28}">
  <sheetPr>
    <tabColor rgb="FF024D7C"/>
    <pageSetUpPr fitToPage="1"/>
  </sheetPr>
  <dimension ref="A1:G35"/>
  <sheetViews>
    <sheetView showGridLines="0" topLeftCell="A3" workbookViewId="0">
      <selection activeCell="G13" sqref="G13"/>
    </sheetView>
  </sheetViews>
  <sheetFormatPr defaultRowHeight="15"/>
  <cols>
    <col min="1" max="1" width="27.7109375" customWidth="1"/>
    <col min="2" max="2" width="7.28515625" customWidth="1"/>
    <col min="3" max="3" width="34.42578125" customWidth="1"/>
    <col min="4" max="4" width="9.140625" customWidth="1"/>
    <col min="5" max="5" width="2.28515625" customWidth="1"/>
    <col min="6" max="6" width="17.140625" customWidth="1"/>
    <col min="7" max="7" width="32.140625" customWidth="1"/>
  </cols>
  <sheetData>
    <row r="1" spans="1:7" ht="18.75">
      <c r="A1" s="58" t="s">
        <v>238</v>
      </c>
    </row>
    <row r="2" spans="1:7" ht="18.75">
      <c r="A2" s="58" t="s">
        <v>239</v>
      </c>
    </row>
    <row r="3" spans="1:7" ht="18.75">
      <c r="A3" s="58" t="s">
        <v>545</v>
      </c>
    </row>
    <row r="8" spans="1:7" ht="18.75">
      <c r="A8" s="198"/>
      <c r="B8" s="198"/>
      <c r="C8" s="198"/>
      <c r="D8" s="198"/>
      <c r="E8" s="198"/>
      <c r="F8" s="198"/>
      <c r="G8" s="198" t="s">
        <v>465</v>
      </c>
    </row>
    <row r="9" spans="1:7" ht="18.75">
      <c r="A9" s="198" t="s">
        <v>466</v>
      </c>
      <c r="B9" s="198" t="s">
        <v>467</v>
      </c>
      <c r="C9" s="198" t="s">
        <v>302</v>
      </c>
      <c r="D9" s="199" t="s">
        <v>468</v>
      </c>
      <c r="E9" s="198"/>
      <c r="F9" s="198" t="s">
        <v>469</v>
      </c>
      <c r="G9" s="198" t="s">
        <v>470</v>
      </c>
    </row>
    <row r="10" spans="1:7" ht="18.75">
      <c r="A10" s="20" t="s">
        <v>471</v>
      </c>
      <c r="B10" s="20" t="s">
        <v>234</v>
      </c>
      <c r="C10" s="20" t="s">
        <v>472</v>
      </c>
      <c r="D10" s="184">
        <v>440</v>
      </c>
      <c r="E10" s="20"/>
      <c r="F10" s="20" t="s">
        <v>473</v>
      </c>
      <c r="G10" s="20" t="s">
        <v>474</v>
      </c>
    </row>
    <row r="11" spans="1:7" ht="15" customHeight="1">
      <c r="A11" s="20"/>
      <c r="B11" s="20" t="s">
        <v>235</v>
      </c>
      <c r="C11" s="20" t="s">
        <v>475</v>
      </c>
      <c r="D11" s="200">
        <v>0.01</v>
      </c>
      <c r="E11" s="20"/>
      <c r="F11" s="20" t="s">
        <v>476</v>
      </c>
      <c r="G11" s="20" t="s">
        <v>477</v>
      </c>
    </row>
    <row r="12" spans="1:7" ht="18.75">
      <c r="A12" s="20"/>
      <c r="B12" s="20" t="s">
        <v>236</v>
      </c>
      <c r="C12" s="20" t="s">
        <v>478</v>
      </c>
      <c r="D12" s="201">
        <v>0.05</v>
      </c>
      <c r="E12" s="20"/>
      <c r="F12" s="20" t="s">
        <v>476</v>
      </c>
      <c r="G12" s="20" t="s">
        <v>477</v>
      </c>
    </row>
    <row r="13" spans="1:7" ht="18.75">
      <c r="A13" s="20"/>
      <c r="B13" s="202" t="s">
        <v>479</v>
      </c>
      <c r="C13" s="202" t="s">
        <v>480</v>
      </c>
      <c r="D13" s="185">
        <f>+D10*(1+D11)*(1+D12)</f>
        <v>466.62</v>
      </c>
      <c r="E13" s="202"/>
      <c r="F13" s="202" t="s">
        <v>481</v>
      </c>
      <c r="G13" s="202" t="s">
        <v>482</v>
      </c>
    </row>
    <row r="14" spans="1:7" ht="18.75">
      <c r="A14" s="20"/>
      <c r="B14" s="20"/>
      <c r="C14" s="20"/>
      <c r="D14" s="20"/>
      <c r="E14" s="20"/>
      <c r="F14" s="20"/>
      <c r="G14" s="20"/>
    </row>
    <row r="15" spans="1:7" ht="18.75">
      <c r="A15" s="20" t="s">
        <v>483</v>
      </c>
      <c r="B15" s="20" t="s">
        <v>484</v>
      </c>
      <c r="C15" s="20" t="s">
        <v>485</v>
      </c>
      <c r="D15" s="200">
        <v>4.0000000000000036E-2</v>
      </c>
      <c r="E15" s="20"/>
      <c r="F15" s="20" t="s">
        <v>476</v>
      </c>
      <c r="G15" s="20" t="s">
        <v>486</v>
      </c>
    </row>
    <row r="16" spans="1:7" ht="18.75">
      <c r="A16" s="20"/>
      <c r="B16" s="20" t="s">
        <v>487</v>
      </c>
      <c r="C16" s="20" t="s">
        <v>488</v>
      </c>
      <c r="D16" s="200">
        <v>6.0000000000000053E-3</v>
      </c>
      <c r="E16" s="20"/>
      <c r="F16" s="20" t="s">
        <v>476</v>
      </c>
      <c r="G16" s="20" t="s">
        <v>486</v>
      </c>
    </row>
    <row r="17" spans="1:7" ht="18.75">
      <c r="A17" s="20"/>
      <c r="B17" s="20" t="s">
        <v>489</v>
      </c>
      <c r="C17" s="20" t="s">
        <v>490</v>
      </c>
      <c r="D17" s="200">
        <v>4.9999999999998934E-3</v>
      </c>
      <c r="E17" s="20"/>
      <c r="F17" s="20" t="s">
        <v>476</v>
      </c>
      <c r="G17" s="20" t="s">
        <v>486</v>
      </c>
    </row>
    <row r="18" spans="1:7" ht="18.75">
      <c r="A18" s="20"/>
      <c r="B18" s="202" t="s">
        <v>491</v>
      </c>
      <c r="C18" s="202" t="s">
        <v>492</v>
      </c>
      <c r="D18" s="203">
        <f>(1+D15)*(1+D16)*(1+D17)-1</f>
        <v>5.1471199999999939E-2</v>
      </c>
      <c r="E18" s="202"/>
      <c r="F18" s="202" t="s">
        <v>481</v>
      </c>
      <c r="G18" s="202" t="s">
        <v>493</v>
      </c>
    </row>
    <row r="19" spans="1:7" ht="18.75">
      <c r="A19" s="20"/>
      <c r="B19" s="20"/>
      <c r="C19" s="20"/>
      <c r="D19" s="20"/>
      <c r="E19" s="20"/>
      <c r="F19" s="20"/>
      <c r="G19" s="20"/>
    </row>
    <row r="20" spans="1:7" ht="18.75">
      <c r="A20" s="20" t="s">
        <v>494</v>
      </c>
      <c r="B20" s="20" t="s">
        <v>254</v>
      </c>
      <c r="C20" s="20" t="s">
        <v>495</v>
      </c>
      <c r="D20" s="200">
        <v>4.4000000000000003E-3</v>
      </c>
      <c r="E20" s="20"/>
      <c r="F20" s="20" t="s">
        <v>476</v>
      </c>
      <c r="G20" s="20" t="s">
        <v>496</v>
      </c>
    </row>
    <row r="21" spans="1:7" ht="18.75">
      <c r="A21" s="20"/>
      <c r="B21" s="20" t="s">
        <v>255</v>
      </c>
      <c r="C21" s="20" t="s">
        <v>497</v>
      </c>
      <c r="D21" s="200">
        <v>2E-3</v>
      </c>
      <c r="E21" s="20"/>
      <c r="F21" s="20" t="s">
        <v>476</v>
      </c>
      <c r="G21" s="20" t="s">
        <v>496</v>
      </c>
    </row>
    <row r="22" spans="1:7" ht="18.75">
      <c r="A22" s="20"/>
      <c r="B22" s="202" t="s">
        <v>256</v>
      </c>
      <c r="C22" s="202" t="s">
        <v>498</v>
      </c>
      <c r="D22" s="203">
        <f>(1+D20)*(1+D21)-1</f>
        <v>6.4087999999999923E-3</v>
      </c>
      <c r="E22" s="202"/>
      <c r="F22" s="202" t="s">
        <v>481</v>
      </c>
      <c r="G22" s="202" t="s">
        <v>499</v>
      </c>
    </row>
    <row r="23" spans="1:7" ht="18.75">
      <c r="A23" s="20"/>
      <c r="B23" s="20"/>
      <c r="C23" s="20"/>
      <c r="D23" s="201"/>
      <c r="E23" s="20"/>
      <c r="F23" s="20"/>
      <c r="G23" s="20"/>
    </row>
    <row r="24" spans="1:7" ht="18.75">
      <c r="A24" s="20" t="s">
        <v>500</v>
      </c>
      <c r="B24" s="20" t="s">
        <v>258</v>
      </c>
      <c r="C24" s="20" t="s">
        <v>501</v>
      </c>
      <c r="D24" s="200">
        <v>8.3000000000000001E-3</v>
      </c>
      <c r="E24" s="20"/>
      <c r="F24" s="20" t="s">
        <v>476</v>
      </c>
      <c r="G24" s="20" t="s">
        <v>496</v>
      </c>
    </row>
    <row r="25" spans="1:7" ht="18.75">
      <c r="A25" s="20"/>
      <c r="B25" s="20" t="s">
        <v>259</v>
      </c>
      <c r="C25" s="20" t="s">
        <v>502</v>
      </c>
      <c r="D25" s="200">
        <v>4.0000000000000001E-3</v>
      </c>
      <c r="E25" s="20"/>
      <c r="F25" s="20" t="s">
        <v>476</v>
      </c>
      <c r="G25" s="20" t="s">
        <v>496</v>
      </c>
    </row>
    <row r="26" spans="1:7" ht="18.75">
      <c r="A26" s="20"/>
      <c r="B26" s="202" t="s">
        <v>260</v>
      </c>
      <c r="C26" s="202" t="s">
        <v>503</v>
      </c>
      <c r="D26" s="203">
        <f>(1+D24)*(1+D25)-1</f>
        <v>1.2333200000000044E-2</v>
      </c>
      <c r="E26" s="202"/>
      <c r="F26" s="202" t="s">
        <v>481</v>
      </c>
      <c r="G26" s="202" t="s">
        <v>504</v>
      </c>
    </row>
    <row r="27" spans="1:7" ht="18.75">
      <c r="A27" s="20"/>
      <c r="B27" s="20"/>
      <c r="C27" s="20"/>
      <c r="D27" s="20"/>
      <c r="E27" s="20"/>
      <c r="F27" s="20"/>
      <c r="G27" s="20"/>
    </row>
    <row r="28" spans="1:7" ht="18.75">
      <c r="A28" s="20"/>
      <c r="B28" s="20" t="s">
        <v>262</v>
      </c>
      <c r="C28" s="20" t="s">
        <v>505</v>
      </c>
      <c r="D28" s="200">
        <f>+(1+D18)*(1+D22)*(1+D26)-1</f>
        <v>7.1260982578305043E-2</v>
      </c>
      <c r="E28" s="20"/>
      <c r="F28" s="20" t="s">
        <v>481</v>
      </c>
      <c r="G28" s="20" t="s">
        <v>506</v>
      </c>
    </row>
    <row r="29" spans="1:7" ht="18.75">
      <c r="A29" s="20"/>
      <c r="B29" s="20"/>
      <c r="C29" s="20"/>
      <c r="D29" s="20"/>
      <c r="E29" s="20"/>
      <c r="F29" s="20"/>
      <c r="G29" s="20"/>
    </row>
    <row r="30" spans="1:7" ht="18.75">
      <c r="A30" s="20" t="s">
        <v>507</v>
      </c>
      <c r="B30" s="20" t="s">
        <v>263</v>
      </c>
      <c r="C30" s="20" t="s">
        <v>508</v>
      </c>
      <c r="D30" s="184">
        <f>+D13*(1+D28)</f>
        <v>499.8717996906887</v>
      </c>
      <c r="E30" s="20"/>
      <c r="F30" s="20" t="s">
        <v>481</v>
      </c>
      <c r="G30" s="20" t="s">
        <v>509</v>
      </c>
    </row>
    <row r="34" spans="1:1">
      <c r="A34" s="107" t="s">
        <v>342</v>
      </c>
    </row>
    <row r="35" spans="1:1">
      <c r="A35" t="s">
        <v>546</v>
      </c>
    </row>
  </sheetData>
  <pageMargins left="0.25" right="0.25" top="0.75" bottom="0.75" header="0.3" footer="0.3"/>
  <pageSetup scale="9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33AB-2E5D-4B03-A272-27E0587CF791}">
  <sheetPr>
    <tabColor rgb="FF024D7C"/>
    <pageSetUpPr fitToPage="1"/>
  </sheetPr>
  <dimension ref="A1:I27"/>
  <sheetViews>
    <sheetView showGridLines="0" workbookViewId="0">
      <selection activeCell="A6" sqref="A6:I15"/>
    </sheetView>
  </sheetViews>
  <sheetFormatPr defaultRowHeight="15"/>
  <cols>
    <col min="1" max="1" width="6.5703125" customWidth="1"/>
    <col min="2" max="2" width="27" customWidth="1"/>
    <col min="3" max="3" width="14.140625" bestFit="1" customWidth="1"/>
    <col min="4" max="4" width="15.5703125" bestFit="1" customWidth="1"/>
    <col min="5" max="5" width="11.7109375" customWidth="1"/>
    <col min="6" max="6" width="18.7109375" customWidth="1"/>
    <col min="7" max="7" width="16.85546875" customWidth="1"/>
    <col min="8" max="8" width="1.85546875" customWidth="1"/>
    <col min="9" max="9" width="11.7109375" customWidth="1"/>
  </cols>
  <sheetData>
    <row r="1" spans="1:9" ht="18.75">
      <c r="A1" s="58" t="s">
        <v>238</v>
      </c>
    </row>
    <row r="2" spans="1:9" ht="18.75">
      <c r="A2" s="58" t="s">
        <v>239</v>
      </c>
    </row>
    <row r="3" spans="1:9" ht="18.75">
      <c r="A3" s="58" t="s">
        <v>588</v>
      </c>
    </row>
    <row r="5" spans="1:9">
      <c r="D5" s="3"/>
      <c r="E5" s="3"/>
    </row>
    <row r="6" spans="1:9" ht="17.25">
      <c r="A6" s="191"/>
      <c r="B6" s="204"/>
      <c r="C6" s="205" t="s">
        <v>714</v>
      </c>
      <c r="D6" s="205" t="s">
        <v>510</v>
      </c>
      <c r="E6" s="206" t="s">
        <v>511</v>
      </c>
      <c r="F6" s="206" t="s">
        <v>512</v>
      </c>
      <c r="G6" s="206" t="s">
        <v>512</v>
      </c>
      <c r="H6" s="206"/>
      <c r="I6" s="240" t="s">
        <v>515</v>
      </c>
    </row>
    <row r="7" spans="1:9" ht="17.25">
      <c r="A7" s="191" t="s">
        <v>467</v>
      </c>
      <c r="B7" s="204" t="s">
        <v>302</v>
      </c>
      <c r="C7" s="205" t="s">
        <v>505</v>
      </c>
      <c r="D7" s="205" t="s">
        <v>231</v>
      </c>
      <c r="E7" s="206" t="s">
        <v>231</v>
      </c>
      <c r="F7" s="206" t="s">
        <v>513</v>
      </c>
      <c r="G7" s="206" t="s">
        <v>514</v>
      </c>
      <c r="H7" s="206"/>
      <c r="I7" s="240"/>
    </row>
    <row r="8" spans="1:9" ht="17.25">
      <c r="A8" s="207"/>
      <c r="B8" s="207"/>
      <c r="C8" s="208" t="s">
        <v>331</v>
      </c>
      <c r="D8" s="208" t="s">
        <v>377</v>
      </c>
      <c r="E8" s="208" t="s">
        <v>378</v>
      </c>
      <c r="F8" s="209" t="s">
        <v>334</v>
      </c>
      <c r="G8" s="208" t="s">
        <v>335</v>
      </c>
      <c r="H8" s="208"/>
      <c r="I8" s="210" t="s">
        <v>356</v>
      </c>
    </row>
    <row r="9" spans="1:9" ht="17.25">
      <c r="A9" s="192" t="s">
        <v>234</v>
      </c>
      <c r="B9" s="192" t="s">
        <v>473</v>
      </c>
      <c r="C9" s="208" t="s">
        <v>270</v>
      </c>
      <c r="D9" s="211">
        <f>+'Tab21 Table 3.1'!D10</f>
        <v>440</v>
      </c>
      <c r="E9" s="193">
        <f>+D9</f>
        <v>440</v>
      </c>
      <c r="F9" s="212">
        <v>2.5000000000000001E-2</v>
      </c>
      <c r="G9" s="213">
        <f>+F9*E9</f>
        <v>11</v>
      </c>
      <c r="H9" s="214"/>
      <c r="I9" s="192" t="s">
        <v>234</v>
      </c>
    </row>
    <row r="10" spans="1:9" ht="17.25">
      <c r="A10" s="192" t="s">
        <v>235</v>
      </c>
      <c r="B10" s="192" t="s">
        <v>475</v>
      </c>
      <c r="C10" s="194">
        <f>+'Tab21 Table 3.1'!D11</f>
        <v>0.01</v>
      </c>
      <c r="D10" s="211">
        <f>+D9*(1+C10)</f>
        <v>444.4</v>
      </c>
      <c r="E10" s="193">
        <f>+D10-D9</f>
        <v>4.3999999999999773</v>
      </c>
      <c r="F10" s="212">
        <v>0.01</v>
      </c>
      <c r="G10" s="213">
        <f t="shared" ref="G10:G12" si="0">+F10*E10</f>
        <v>4.3999999999999775E-2</v>
      </c>
      <c r="H10" s="214"/>
      <c r="I10" s="192" t="s">
        <v>235</v>
      </c>
    </row>
    <row r="11" spans="1:9" ht="17.25">
      <c r="A11" s="192" t="s">
        <v>236</v>
      </c>
      <c r="B11" s="192" t="s">
        <v>478</v>
      </c>
      <c r="C11" s="194">
        <f>+'Tab21 Table 3.1'!D12</f>
        <v>0.05</v>
      </c>
      <c r="D11" s="211">
        <f t="shared" ref="D11:D14" si="1">+D10*(1+C11)</f>
        <v>466.62</v>
      </c>
      <c r="E11" s="193">
        <f t="shared" ref="E11:E14" si="2">+D11-D10</f>
        <v>22.220000000000027</v>
      </c>
      <c r="F11" s="212">
        <v>0.03</v>
      </c>
      <c r="G11" s="213">
        <f t="shared" si="0"/>
        <v>0.66660000000000075</v>
      </c>
      <c r="H11" s="214"/>
      <c r="I11" s="192" t="s">
        <v>236</v>
      </c>
    </row>
    <row r="12" spans="1:9" ht="17.25">
      <c r="A12" s="192" t="s">
        <v>516</v>
      </c>
      <c r="B12" s="192" t="s">
        <v>517</v>
      </c>
      <c r="C12" s="194">
        <f>+'Tab21 Table 3.1'!D18</f>
        <v>5.1471199999999939E-2</v>
      </c>
      <c r="D12" s="211">
        <f t="shared" si="1"/>
        <v>490.63749134399995</v>
      </c>
      <c r="E12" s="193">
        <f t="shared" si="2"/>
        <v>24.01749134399995</v>
      </c>
      <c r="F12" s="212">
        <v>0.05</v>
      </c>
      <c r="G12" s="213">
        <f t="shared" si="0"/>
        <v>1.2008745671999976</v>
      </c>
      <c r="H12" s="214"/>
      <c r="I12" s="192" t="s">
        <v>491</v>
      </c>
    </row>
    <row r="13" spans="1:9" ht="17.25">
      <c r="A13" s="192" t="s">
        <v>484</v>
      </c>
      <c r="B13" s="192" t="s">
        <v>518</v>
      </c>
      <c r="C13" s="194">
        <f>+'Tab21 Table 3.1'!D22</f>
        <v>6.4087999999999923E-3</v>
      </c>
      <c r="D13" s="211">
        <f t="shared" si="1"/>
        <v>493.78188889852538</v>
      </c>
      <c r="E13" s="193">
        <f t="shared" si="2"/>
        <v>3.1443975545254261</v>
      </c>
      <c r="F13" s="212" t="s">
        <v>270</v>
      </c>
      <c r="G13" s="212" t="s">
        <v>270</v>
      </c>
      <c r="H13" s="212"/>
      <c r="I13" s="192" t="s">
        <v>256</v>
      </c>
    </row>
    <row r="14" spans="1:9" ht="17.25">
      <c r="A14" s="192" t="s">
        <v>487</v>
      </c>
      <c r="B14" s="192" t="s">
        <v>503</v>
      </c>
      <c r="C14" s="194">
        <f>+'Tab21 Table 3.1'!D26</f>
        <v>1.2333200000000044E-2</v>
      </c>
      <c r="D14" s="211">
        <f t="shared" si="1"/>
        <v>499.8717996906887</v>
      </c>
      <c r="E14" s="193">
        <f t="shared" si="2"/>
        <v>6.0899107921633231</v>
      </c>
      <c r="F14" s="212" t="s">
        <v>270</v>
      </c>
      <c r="G14" s="212" t="s">
        <v>270</v>
      </c>
      <c r="H14" s="212"/>
      <c r="I14" s="192" t="s">
        <v>260</v>
      </c>
    </row>
    <row r="15" spans="1:9" ht="17.25">
      <c r="A15" s="195" t="s">
        <v>489</v>
      </c>
      <c r="B15" s="195" t="s">
        <v>519</v>
      </c>
      <c r="C15" s="195"/>
      <c r="D15" s="196"/>
      <c r="E15" s="196">
        <f>SUM(E9:E14)</f>
        <v>499.8717996906887</v>
      </c>
      <c r="F15" s="197"/>
      <c r="G15" s="195"/>
      <c r="H15" s="195"/>
      <c r="I15" s="195"/>
    </row>
    <row r="16" spans="1:9">
      <c r="D16" s="3"/>
      <c r="E16" s="3"/>
      <c r="F16" s="6"/>
    </row>
    <row r="17" spans="1:6">
      <c r="D17" s="3"/>
      <c r="E17" s="3"/>
      <c r="F17" s="6"/>
    </row>
    <row r="18" spans="1:6">
      <c r="D18" s="3"/>
      <c r="E18" s="3"/>
      <c r="F18" s="6"/>
    </row>
    <row r="19" spans="1:6">
      <c r="A19" s="107" t="s">
        <v>342</v>
      </c>
      <c r="D19" s="3"/>
      <c r="E19" s="3"/>
      <c r="F19" s="6"/>
    </row>
    <row r="20" spans="1:6">
      <c r="D20" s="3"/>
      <c r="E20" s="3"/>
      <c r="F20" s="6"/>
    </row>
    <row r="21" spans="1:6">
      <c r="A21" s="140"/>
      <c r="B21" s="119"/>
      <c r="C21" s="119"/>
      <c r="D21" s="119"/>
    </row>
    <row r="22" spans="1:6">
      <c r="A22" s="140" t="s">
        <v>582</v>
      </c>
      <c r="B22" s="121" t="s">
        <v>342</v>
      </c>
      <c r="C22" s="119"/>
      <c r="D22" s="119"/>
    </row>
    <row r="23" spans="1:6">
      <c r="A23" t="s">
        <v>331</v>
      </c>
      <c r="B23" t="s">
        <v>583</v>
      </c>
    </row>
    <row r="24" spans="1:6">
      <c r="A24" t="s">
        <v>332</v>
      </c>
      <c r="B24" t="s">
        <v>584</v>
      </c>
    </row>
    <row r="25" spans="1:6">
      <c r="A25" t="s">
        <v>341</v>
      </c>
      <c r="B25" t="s">
        <v>585</v>
      </c>
    </row>
    <row r="26" spans="1:6">
      <c r="A26" t="s">
        <v>334</v>
      </c>
      <c r="B26" t="s">
        <v>586</v>
      </c>
    </row>
    <row r="27" spans="1:6">
      <c r="A27" t="s">
        <v>335</v>
      </c>
      <c r="B27" t="s">
        <v>587</v>
      </c>
    </row>
  </sheetData>
  <mergeCells count="1">
    <mergeCell ref="I6:I7"/>
  </mergeCells>
  <pageMargins left="0.7" right="0.7" top="0.75" bottom="0.75" header="0.3" footer="0.3"/>
  <pageSetup scale="8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6935-C7F5-430A-81E7-8BA74B58186F}">
  <sheetPr>
    <tabColor rgb="FF024D7C"/>
    <pageSetUpPr fitToPage="1"/>
  </sheetPr>
  <dimension ref="A1:I35"/>
  <sheetViews>
    <sheetView showGridLines="0" workbookViewId="0">
      <selection activeCell="A7" sqref="A7:I23"/>
    </sheetView>
  </sheetViews>
  <sheetFormatPr defaultRowHeight="15"/>
  <cols>
    <col min="1" max="1" width="6" customWidth="1"/>
    <col min="2" max="2" width="12.5703125" customWidth="1"/>
    <col min="3" max="3" width="22.7109375" customWidth="1"/>
    <col min="4" max="8" width="14.7109375" customWidth="1"/>
    <col min="9" max="9" width="12.7109375" customWidth="1"/>
  </cols>
  <sheetData>
    <row r="1" spans="1:9" ht="18.75">
      <c r="A1" s="58" t="s">
        <v>238</v>
      </c>
    </row>
    <row r="2" spans="1:9" ht="18.75">
      <c r="A2" s="58" t="s">
        <v>239</v>
      </c>
    </row>
    <row r="3" spans="1:9" ht="18.75">
      <c r="A3" s="58" t="s">
        <v>547</v>
      </c>
    </row>
    <row r="7" spans="1:9" ht="15.75">
      <c r="A7" s="190" t="s">
        <v>467</v>
      </c>
      <c r="B7" s="190" t="s">
        <v>302</v>
      </c>
      <c r="C7" s="190" t="s">
        <v>727</v>
      </c>
      <c r="D7" s="215" t="s">
        <v>520</v>
      </c>
      <c r="E7" s="215" t="s">
        <v>521</v>
      </c>
      <c r="F7" s="215" t="s">
        <v>522</v>
      </c>
      <c r="G7" s="215" t="s">
        <v>523</v>
      </c>
      <c r="H7" s="215" t="s">
        <v>524</v>
      </c>
      <c r="I7" s="215" t="s">
        <v>227</v>
      </c>
    </row>
    <row r="8" spans="1:9" ht="15.75">
      <c r="A8" s="186" t="s">
        <v>234</v>
      </c>
      <c r="B8" s="241" t="s">
        <v>525</v>
      </c>
      <c r="C8" s="186"/>
      <c r="D8" s="216" t="s">
        <v>526</v>
      </c>
      <c r="E8" s="216" t="s">
        <v>527</v>
      </c>
      <c r="F8" s="217" t="s">
        <v>528</v>
      </c>
      <c r="G8" s="216" t="s">
        <v>529</v>
      </c>
      <c r="H8" s="216" t="s">
        <v>526</v>
      </c>
      <c r="I8" s="216"/>
    </row>
    <row r="9" spans="1:9" ht="15.75">
      <c r="A9" s="186"/>
      <c r="B9" s="241"/>
      <c r="C9" s="186"/>
      <c r="D9" s="216" t="s">
        <v>530</v>
      </c>
      <c r="E9" s="216" t="s">
        <v>530</v>
      </c>
      <c r="F9" s="216" t="s">
        <v>531</v>
      </c>
      <c r="G9" s="216" t="s">
        <v>532</v>
      </c>
      <c r="H9" s="216" t="s">
        <v>532</v>
      </c>
      <c r="I9" s="216"/>
    </row>
    <row r="10" spans="1:9" ht="15.75">
      <c r="A10" s="186"/>
      <c r="B10" s="186"/>
      <c r="C10" s="186"/>
      <c r="D10" s="216"/>
      <c r="E10" s="216"/>
      <c r="F10" s="217"/>
      <c r="G10" s="216"/>
      <c r="H10" s="216"/>
      <c r="I10" s="216"/>
    </row>
    <row r="11" spans="1:9" ht="15.75">
      <c r="A11" s="186" t="s">
        <v>235</v>
      </c>
      <c r="B11" s="241" t="s">
        <v>533</v>
      </c>
      <c r="C11" s="186"/>
      <c r="D11" s="188">
        <f>NORMDIST(0.95,1,0.025, TRUE)</f>
        <v>2.2750131948179098E-2</v>
      </c>
      <c r="E11" s="188">
        <f>NORMDIST(0.975,1,0.025, TRUE)-D11</f>
        <v>0.1359051219832777</v>
      </c>
      <c r="F11" s="188">
        <f>NORMDIST(1.025,1,0.025, TRUE)-D11-E11</f>
        <v>0.68268949213708541</v>
      </c>
      <c r="G11" s="188">
        <f>+E11</f>
        <v>0.1359051219832777</v>
      </c>
      <c r="H11" s="188">
        <f>+D11</f>
        <v>2.2750131948179098E-2</v>
      </c>
      <c r="I11" s="188">
        <f>SUM(D11:H11)</f>
        <v>0.99999999999999889</v>
      </c>
    </row>
    <row r="12" spans="1:9" ht="15.75">
      <c r="A12" s="186"/>
      <c r="B12" s="241"/>
      <c r="C12" s="186"/>
      <c r="D12" s="188"/>
      <c r="E12" s="188"/>
      <c r="F12" s="188"/>
      <c r="G12" s="188"/>
      <c r="H12" s="188"/>
      <c r="I12" s="188"/>
    </row>
    <row r="13" spans="1:9" ht="16.149999999999999" customHeight="1">
      <c r="A13" s="186" t="s">
        <v>236</v>
      </c>
      <c r="B13" s="241" t="s">
        <v>535</v>
      </c>
      <c r="C13" s="186" t="s">
        <v>536</v>
      </c>
      <c r="D13" s="218">
        <v>0</v>
      </c>
      <c r="E13" s="188">
        <f>+D14</f>
        <v>2.2750131948179098E-2</v>
      </c>
      <c r="F13" s="188">
        <f t="shared" ref="F13:H13" si="0">+E14</f>
        <v>0.1586552539314568</v>
      </c>
      <c r="G13" s="188">
        <f t="shared" si="0"/>
        <v>0.84134474606854215</v>
      </c>
      <c r="H13" s="188">
        <f t="shared" si="0"/>
        <v>0.97724986805181979</v>
      </c>
      <c r="I13" s="219">
        <v>0</v>
      </c>
    </row>
    <row r="14" spans="1:9" ht="15.75">
      <c r="A14" s="186" t="s">
        <v>516</v>
      </c>
      <c r="B14" s="241"/>
      <c r="C14" s="186" t="s">
        <v>537</v>
      </c>
      <c r="D14" s="188">
        <f>+D11</f>
        <v>2.2750131948179098E-2</v>
      </c>
      <c r="E14" s="188">
        <f>+E13+E11</f>
        <v>0.1586552539314568</v>
      </c>
      <c r="F14" s="188">
        <f t="shared" ref="F14:H14" si="1">+F13+F11</f>
        <v>0.84134474606854215</v>
      </c>
      <c r="G14" s="188">
        <f t="shared" si="1"/>
        <v>0.97724986805181979</v>
      </c>
      <c r="H14" s="188">
        <f t="shared" si="1"/>
        <v>0.99999999999999889</v>
      </c>
      <c r="I14" s="219">
        <v>1</v>
      </c>
    </row>
    <row r="15" spans="1:9" ht="15.75">
      <c r="A15" s="186" t="s">
        <v>484</v>
      </c>
      <c r="B15" s="186"/>
      <c r="C15" s="187" t="s">
        <v>538</v>
      </c>
      <c r="D15" s="189">
        <f>AVERAGE(D13:D14)</f>
        <v>1.1375065974089549E-2</v>
      </c>
      <c r="E15" s="189">
        <f t="shared" ref="E15:I15" si="2">AVERAGE(E13:E14)</f>
        <v>9.0702692939817947E-2</v>
      </c>
      <c r="F15" s="189">
        <f t="shared" si="2"/>
        <v>0.49999999999999944</v>
      </c>
      <c r="G15" s="189">
        <f t="shared" si="2"/>
        <v>0.90929730706018097</v>
      </c>
      <c r="H15" s="189">
        <f t="shared" si="2"/>
        <v>0.98862493402590934</v>
      </c>
      <c r="I15" s="189">
        <f t="shared" si="2"/>
        <v>0.5</v>
      </c>
    </row>
    <row r="16" spans="1:9" ht="15.75">
      <c r="A16" s="186"/>
      <c r="B16" s="186"/>
      <c r="C16" s="186"/>
      <c r="D16" s="188"/>
      <c r="E16" s="188"/>
      <c r="F16" s="188"/>
      <c r="G16" s="188"/>
      <c r="H16" s="188"/>
      <c r="I16" s="188"/>
    </row>
    <row r="17" spans="1:9" ht="15.75">
      <c r="A17" s="186" t="s">
        <v>487</v>
      </c>
      <c r="B17" s="186" t="s">
        <v>231</v>
      </c>
      <c r="C17" s="186" t="s">
        <v>473</v>
      </c>
      <c r="D17" s="179">
        <f>_xlfn.NORM.INV(D$15,$F17,'Tab22 Table 3.2'!$G9)</f>
        <v>414.94634677309591</v>
      </c>
      <c r="E17" s="179">
        <f>_xlfn.NORM.INV(E$15,$F17,'Tab22 Table 3.2'!$G9)</f>
        <v>425.29915617480225</v>
      </c>
      <c r="F17" s="179">
        <f>+'Tab22 Table 3.2'!E9</f>
        <v>440</v>
      </c>
      <c r="G17" s="179">
        <f>_xlfn.NORM.INV(G$15,$F17,'Tab22 Table 3.2'!$G9)</f>
        <v>454.70084382519764</v>
      </c>
      <c r="H17" s="179">
        <f>_xlfn.NORM.INV(H$15,$F17,'Tab22 Table 3.2'!$G9)</f>
        <v>465.05365322690363</v>
      </c>
      <c r="I17" s="179">
        <f>SUMPRODUCT($D$11:$H$11,D17:H17)</f>
        <v>439.99999999999949</v>
      </c>
    </row>
    <row r="18" spans="1:9" ht="15.75">
      <c r="A18" s="186" t="s">
        <v>489</v>
      </c>
      <c r="B18" s="186"/>
      <c r="C18" s="186" t="s">
        <v>475</v>
      </c>
      <c r="D18" s="179">
        <f>_xlfn.NORM.INV(D$15,$F18,'Tab22 Table 3.2'!$G10)</f>
        <v>4.2997853870923617</v>
      </c>
      <c r="E18" s="179">
        <f>_xlfn.NORM.INV(E$15,$F18,'Tab22 Table 3.2'!$G10)</f>
        <v>4.3411966246991867</v>
      </c>
      <c r="F18" s="179">
        <f>+'Tab22 Table 3.2'!E10</f>
        <v>4.3999999999999773</v>
      </c>
      <c r="G18" s="179">
        <f>_xlfn.NORM.INV(G$15,$F18,'Tab22 Table 3.2'!$G10)</f>
        <v>4.4588033753007679</v>
      </c>
      <c r="H18" s="179">
        <f>_xlfn.NORM.INV(H$15,$F18,'Tab22 Table 3.2'!$G10)</f>
        <v>4.5002146129075911</v>
      </c>
      <c r="I18" s="179">
        <f t="shared" ref="I18:I22" si="3">SUMPRODUCT($D$11:$H$11,D18:H18)</f>
        <v>4.3999999999999728</v>
      </c>
    </row>
    <row r="19" spans="1:9" ht="15.75">
      <c r="A19" s="186" t="s">
        <v>491</v>
      </c>
      <c r="B19" s="186"/>
      <c r="C19" s="186" t="s">
        <v>478</v>
      </c>
      <c r="D19" s="179">
        <f>_xlfn.NORM.INV(D$15,$F19,'Tab22 Table 3.2'!$G11)</f>
        <v>20.701748614449638</v>
      </c>
      <c r="E19" s="179">
        <f>_xlfn.NORM.INV(E$15,$F19,'Tab22 Table 3.2'!$G11)</f>
        <v>21.329128864193045</v>
      </c>
      <c r="F19" s="179">
        <f>+'Tab22 Table 3.2'!E11</f>
        <v>22.220000000000027</v>
      </c>
      <c r="G19" s="179">
        <f>_xlfn.NORM.INV(G$15,$F19,'Tab22 Table 3.2'!$G11)</f>
        <v>23.110871135807006</v>
      </c>
      <c r="H19" s="179">
        <f>_xlfn.NORM.INV(H$15,$F19,'Tab22 Table 3.2'!$G11)</f>
        <v>23.738251385550392</v>
      </c>
      <c r="I19" s="179">
        <f t="shared" si="3"/>
        <v>22.220000000000002</v>
      </c>
    </row>
    <row r="20" spans="1:9" ht="15.75">
      <c r="A20" s="186" t="s">
        <v>254</v>
      </c>
      <c r="B20" s="186"/>
      <c r="C20" s="186" t="s">
        <v>517</v>
      </c>
      <c r="D20" s="179">
        <f>_xlfn.NORM.INV(D$15,$F20,'Tab22 Table 3.2'!$G12)</f>
        <v>21.282373618942017</v>
      </c>
      <c r="E20" s="179">
        <f>_xlfn.NORM.INV(E$15,$F20,'Tab22 Table 3.2'!$G12)</f>
        <v>22.412594119812759</v>
      </c>
      <c r="F20" s="179">
        <f>+'Tab22 Table 3.2'!E12</f>
        <v>24.01749134399995</v>
      </c>
      <c r="G20" s="179">
        <f>_xlfn.NORM.INV(G$15,$F20,'Tab22 Table 3.2'!$G12)</f>
        <v>25.62238856818713</v>
      </c>
      <c r="H20" s="179">
        <f>_xlfn.NORM.INV(H$15,$F20,'Tab22 Table 3.2'!$G12)</f>
        <v>26.752609069057836</v>
      </c>
      <c r="I20" s="179">
        <f t="shared" si="3"/>
        <v>24.017491343999922</v>
      </c>
    </row>
    <row r="21" spans="1:9" ht="15.75">
      <c r="A21" s="186" t="s">
        <v>255</v>
      </c>
      <c r="B21" s="186"/>
      <c r="C21" s="186" t="s">
        <v>518</v>
      </c>
      <c r="D21" s="179">
        <v>0</v>
      </c>
      <c r="E21" s="179">
        <v>2</v>
      </c>
      <c r="F21" s="179">
        <f>+'Tab22 Table 3.2'!E13</f>
        <v>3.1443975545254261</v>
      </c>
      <c r="G21" s="179">
        <v>4</v>
      </c>
      <c r="H21" s="179">
        <v>5</v>
      </c>
      <c r="I21" s="179">
        <f t="shared" si="3"/>
        <v>3.0758285612166176</v>
      </c>
    </row>
    <row r="22" spans="1:9" ht="15.75">
      <c r="A22" s="186" t="s">
        <v>256</v>
      </c>
      <c r="B22" s="186"/>
      <c r="C22" s="186" t="s">
        <v>503</v>
      </c>
      <c r="D22" s="179">
        <v>4</v>
      </c>
      <c r="E22" s="179">
        <v>5</v>
      </c>
      <c r="F22" s="179">
        <f>+'Tab22 Table 3.2'!E14</f>
        <v>6.0899107921633231</v>
      </c>
      <c r="G22" s="179">
        <v>8</v>
      </c>
      <c r="H22" s="179">
        <v>10</v>
      </c>
      <c r="I22" s="179">
        <f t="shared" si="3"/>
        <v>6.2427865389192512</v>
      </c>
    </row>
    <row r="23" spans="1:9" ht="15.75">
      <c r="A23" s="186" t="s">
        <v>258</v>
      </c>
      <c r="B23" s="186"/>
      <c r="C23" s="187" t="s">
        <v>519</v>
      </c>
      <c r="D23" s="181">
        <f>SUM(D17:D22)</f>
        <v>465.23025439357991</v>
      </c>
      <c r="E23" s="181">
        <f>SUMPRODUCT(E17:E22)</f>
        <v>480.38207578350722</v>
      </c>
      <c r="F23" s="181">
        <f>SUMPRODUCT(F17:F22)</f>
        <v>499.8717996906887</v>
      </c>
      <c r="G23" s="181">
        <f>SUMPRODUCT(G17:G22)</f>
        <v>519.89290690449252</v>
      </c>
      <c r="H23" s="181">
        <f>SUMPRODUCT(H17:H22)</f>
        <v>535.04472829441943</v>
      </c>
      <c r="I23" s="181">
        <f>SUMPRODUCT($D$11:$H$11,D23:H23)</f>
        <v>499.95610644413534</v>
      </c>
    </row>
    <row r="24" spans="1:9">
      <c r="D24" s="3"/>
      <c r="E24" s="3"/>
      <c r="F24" s="3"/>
      <c r="G24" s="3"/>
      <c r="H24" s="3"/>
      <c r="I24" s="3"/>
    </row>
    <row r="25" spans="1:9">
      <c r="A25" s="107" t="s">
        <v>342</v>
      </c>
      <c r="D25" s="3"/>
      <c r="E25" s="3"/>
      <c r="F25" s="3"/>
      <c r="G25" s="3"/>
      <c r="H25" s="3"/>
      <c r="I25" s="3"/>
    </row>
    <row r="27" spans="1:9">
      <c r="A27" s="140"/>
      <c r="B27" s="119"/>
      <c r="C27" s="119"/>
      <c r="D27" s="119"/>
      <c r="E27" s="119"/>
    </row>
    <row r="28" spans="1:9">
      <c r="A28" s="140" t="s">
        <v>589</v>
      </c>
      <c r="B28" s="121" t="s">
        <v>342</v>
      </c>
      <c r="C28" s="119"/>
      <c r="D28" s="119"/>
      <c r="E28" s="119"/>
    </row>
    <row r="29" spans="1:9">
      <c r="A29" t="s">
        <v>234</v>
      </c>
      <c r="B29" t="s">
        <v>590</v>
      </c>
    </row>
    <row r="30" spans="1:9">
      <c r="A30" t="s">
        <v>235</v>
      </c>
      <c r="B30" t="s">
        <v>591</v>
      </c>
    </row>
    <row r="31" spans="1:9">
      <c r="A31" t="s">
        <v>236</v>
      </c>
      <c r="B31" t="s">
        <v>592</v>
      </c>
    </row>
    <row r="32" spans="1:9">
      <c r="A32" t="s">
        <v>516</v>
      </c>
      <c r="B32" t="s">
        <v>593</v>
      </c>
    </row>
    <row r="33" spans="1:2">
      <c r="A33" t="s">
        <v>484</v>
      </c>
      <c r="B33" t="s">
        <v>594</v>
      </c>
    </row>
    <row r="34" spans="1:2">
      <c r="A34" t="s">
        <v>596</v>
      </c>
      <c r="B34" t="s">
        <v>595</v>
      </c>
    </row>
    <row r="35" spans="1:2">
      <c r="A35" t="s">
        <v>597</v>
      </c>
      <c r="B35" t="s">
        <v>629</v>
      </c>
    </row>
  </sheetData>
  <mergeCells count="3">
    <mergeCell ref="B8:B9"/>
    <mergeCell ref="B11:B12"/>
    <mergeCell ref="B13:B14"/>
  </mergeCells>
  <pageMargins left="0.7" right="0.7" top="0.75" bottom="0.75" header="0.3" footer="0.3"/>
  <pageSetup scale="8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4193-64A0-4378-80D9-C1AAF0E2D80E}">
  <sheetPr>
    <tabColor rgb="FF024D7C"/>
    <pageSetUpPr fitToPage="1"/>
  </sheetPr>
  <dimension ref="A1:H35"/>
  <sheetViews>
    <sheetView showGridLines="0" workbookViewId="0">
      <selection activeCell="D3" sqref="D3"/>
    </sheetView>
  </sheetViews>
  <sheetFormatPr defaultRowHeight="15"/>
  <cols>
    <col min="1" max="1" width="6" customWidth="1"/>
    <col min="2" max="2" width="33" customWidth="1"/>
    <col min="3" max="8" width="15.7109375" customWidth="1"/>
  </cols>
  <sheetData>
    <row r="1" spans="1:8" ht="18.75">
      <c r="A1" s="58" t="s">
        <v>238</v>
      </c>
    </row>
    <row r="2" spans="1:8" ht="18.75">
      <c r="A2" s="58" t="s">
        <v>239</v>
      </c>
    </row>
    <row r="3" spans="1:8" ht="18.75">
      <c r="A3" s="58" t="s">
        <v>598</v>
      </c>
    </row>
    <row r="5" spans="1:8" ht="15.75">
      <c r="A5" s="190" t="s">
        <v>467</v>
      </c>
      <c r="B5" s="190" t="s">
        <v>302</v>
      </c>
      <c r="C5" s="215" t="s">
        <v>520</v>
      </c>
      <c r="D5" s="215" t="s">
        <v>521</v>
      </c>
      <c r="E5" s="215" t="s">
        <v>522</v>
      </c>
      <c r="F5" s="215" t="s">
        <v>523</v>
      </c>
      <c r="G5" s="215" t="s">
        <v>524</v>
      </c>
      <c r="H5" s="215" t="s">
        <v>227</v>
      </c>
    </row>
    <row r="6" spans="1:8" ht="15.75">
      <c r="A6" s="186" t="s">
        <v>234</v>
      </c>
      <c r="B6" s="186" t="s">
        <v>525</v>
      </c>
      <c r="C6" s="224" t="s">
        <v>526</v>
      </c>
      <c r="D6" s="224" t="s">
        <v>527</v>
      </c>
      <c r="E6" s="225" t="s">
        <v>528</v>
      </c>
      <c r="F6" s="224" t="s">
        <v>529</v>
      </c>
      <c r="G6" s="224" t="s">
        <v>526</v>
      </c>
      <c r="H6" s="216"/>
    </row>
    <row r="7" spans="1:8" ht="15.75">
      <c r="A7" s="186"/>
      <c r="B7" s="186"/>
      <c r="C7" s="224" t="s">
        <v>530</v>
      </c>
      <c r="D7" s="224" t="s">
        <v>530</v>
      </c>
      <c r="E7" s="224" t="s">
        <v>531</v>
      </c>
      <c r="F7" s="224" t="s">
        <v>532</v>
      </c>
      <c r="G7" s="224" t="s">
        <v>532</v>
      </c>
      <c r="H7" s="216"/>
    </row>
    <row r="8" spans="1:8" ht="15.75">
      <c r="A8" s="186"/>
      <c r="B8" s="186"/>
      <c r="C8" s="216"/>
      <c r="D8" s="216"/>
      <c r="E8" s="217"/>
      <c r="F8" s="216"/>
      <c r="G8" s="216"/>
      <c r="H8" s="216"/>
    </row>
    <row r="9" spans="1:8" ht="15.75">
      <c r="A9" s="186" t="s">
        <v>235</v>
      </c>
      <c r="B9" s="186" t="s">
        <v>533</v>
      </c>
      <c r="C9" s="188">
        <f>NORMDIST(0.95,1,0.025, TRUE)</f>
        <v>2.2750131948179098E-2</v>
      </c>
      <c r="D9" s="188">
        <f>NORMDIST(0.975,1,0.025, TRUE)-C9</f>
        <v>0.1359051219832777</v>
      </c>
      <c r="E9" s="188">
        <f>NORMDIST(1.025,1,0.025, TRUE)-C9-D9</f>
        <v>0.68268949213708541</v>
      </c>
      <c r="F9" s="188">
        <f>+D9</f>
        <v>0.1359051219832777</v>
      </c>
      <c r="G9" s="188">
        <f>+C9</f>
        <v>2.2750131948179098E-2</v>
      </c>
      <c r="H9" s="188">
        <f>SUM(C9:G9)</f>
        <v>0.99999999999999889</v>
      </c>
    </row>
    <row r="10" spans="1:8" ht="15.75">
      <c r="A10" s="186"/>
      <c r="B10" s="186"/>
      <c r="C10" s="186"/>
      <c r="D10" s="186"/>
      <c r="E10" s="186"/>
      <c r="F10" s="186"/>
      <c r="G10" s="186"/>
      <c r="H10" s="186"/>
    </row>
    <row r="11" spans="1:8" ht="15.75">
      <c r="A11" s="186" t="s">
        <v>236</v>
      </c>
      <c r="B11" s="186" t="s">
        <v>231</v>
      </c>
      <c r="C11" s="179">
        <f>+'Tab23 Table 3.3'!D23</f>
        <v>465.23025439357991</v>
      </c>
      <c r="D11" s="179">
        <f>+'Tab23 Table 3.3'!E23</f>
        <v>480.38207578350722</v>
      </c>
      <c r="E11" s="179">
        <f>+'Tab23 Table 3.3'!F23</f>
        <v>499.8717996906887</v>
      </c>
      <c r="F11" s="179">
        <f>+'Tab23 Table 3.3'!G23</f>
        <v>519.89290690449252</v>
      </c>
      <c r="G11" s="179">
        <f>+'Tab23 Table 3.3'!H23</f>
        <v>535.04472829441943</v>
      </c>
      <c r="H11" s="179">
        <v>499.62563269987891</v>
      </c>
    </row>
    <row r="12" spans="1:8" ht="15.75">
      <c r="A12" s="186"/>
      <c r="B12" s="186"/>
      <c r="C12" s="186"/>
      <c r="D12" s="186"/>
      <c r="E12" s="186"/>
      <c r="F12" s="186"/>
      <c r="G12" s="186"/>
      <c r="H12" s="186"/>
    </row>
    <row r="13" spans="1:8" ht="15.75">
      <c r="A13" s="186" t="s">
        <v>516</v>
      </c>
      <c r="B13" s="186" t="s">
        <v>544</v>
      </c>
      <c r="C13" s="220">
        <f>+$C$22-C11</f>
        <v>47.269745606420088</v>
      </c>
      <c r="D13" s="220">
        <f>+$C$22-D11</f>
        <v>32.117924216492781</v>
      </c>
      <c r="E13" s="220">
        <f>+$C$22-E11</f>
        <v>12.628200309311296</v>
      </c>
      <c r="F13" s="220">
        <f>+$C$22-F11</f>
        <v>-7.39290690449252</v>
      </c>
      <c r="G13" s="220">
        <f>+$C$22-G11</f>
        <v>-22.544728294419428</v>
      </c>
      <c r="H13" s="220">
        <f>SUMPRODUCT($C$9:$G$9,C13:G13)</f>
        <v>12.543893555864187</v>
      </c>
    </row>
    <row r="14" spans="1:8" ht="15.75">
      <c r="A14" s="186" t="s">
        <v>484</v>
      </c>
      <c r="B14" s="186" t="s">
        <v>543</v>
      </c>
      <c r="C14" s="188">
        <f>1-NORMDIST($C$22,C11,$C$23*C11,TRUE)</f>
        <v>2.4098515411519195E-5</v>
      </c>
      <c r="D14" s="188">
        <f t="shared" ref="D14:H14" si="0">1-NORMDIST(512.5,D11,$C$23*D11,TRUE)</f>
        <v>3.743546655088803E-3</v>
      </c>
      <c r="E14" s="188">
        <f t="shared" si="0"/>
        <v>0.15612427921328964</v>
      </c>
      <c r="F14" s="188">
        <f t="shared" si="0"/>
        <v>0.71525483990814864</v>
      </c>
      <c r="G14" s="188">
        <f t="shared" si="0"/>
        <v>0.95404874676712503</v>
      </c>
      <c r="H14" s="188">
        <f t="shared" si="0"/>
        <v>0.15133580872100594</v>
      </c>
    </row>
    <row r="15" spans="1:8" ht="31.5">
      <c r="A15" s="222" t="s">
        <v>487</v>
      </c>
      <c r="B15" s="221" t="s">
        <v>542</v>
      </c>
      <c r="C15" s="223">
        <f>1-NORMDIST(525,C11,0.025*C11,TRUE)</f>
        <v>1.3814714938664707E-7</v>
      </c>
      <c r="D15" s="223">
        <f>1-NORMDIST(525,D11,0.025*D11,TRUE)</f>
        <v>1.015202790922709E-4</v>
      </c>
      <c r="E15" s="223">
        <f>1-NORMDIST(525,E11,0.025*E11,TRUE)</f>
        <v>2.2174794248227103E-2</v>
      </c>
      <c r="F15" s="223">
        <f>1-NORMDIST(525,F11,0.025*F11,TRUE)</f>
        <v>0.34718402606962495</v>
      </c>
      <c r="G15" s="223">
        <f>1-NORMDIST(525,G11,0.025*G11,TRUE)</f>
        <v>0.77365710379592456</v>
      </c>
      <c r="H15" s="223">
        <f>SUMPRODUCT($C$9:$G$9,C15:G15)</f>
        <v>7.9937187899987439E-2</v>
      </c>
    </row>
    <row r="18" spans="1:8">
      <c r="A18" s="107" t="s">
        <v>599</v>
      </c>
    </row>
    <row r="19" spans="1:8">
      <c r="A19" s="107"/>
    </row>
    <row r="20" spans="1:8">
      <c r="A20" s="28"/>
      <c r="B20" s="143"/>
      <c r="C20" s="123"/>
      <c r="D20" s="123"/>
      <c r="E20" s="142"/>
      <c r="F20" s="142"/>
      <c r="G20" s="142"/>
      <c r="H20" s="142"/>
    </row>
    <row r="21" spans="1:8">
      <c r="A21" s="28" t="s">
        <v>605</v>
      </c>
      <c r="B21" s="143" t="s">
        <v>302</v>
      </c>
      <c r="C21" s="43" t="s">
        <v>468</v>
      </c>
      <c r="D21" s="144" t="s">
        <v>607</v>
      </c>
      <c r="E21" s="142"/>
      <c r="F21" s="142"/>
      <c r="G21" s="142"/>
      <c r="H21" s="142"/>
    </row>
    <row r="22" spans="1:8">
      <c r="A22" s="10" t="s">
        <v>602</v>
      </c>
      <c r="B22" t="s">
        <v>539</v>
      </c>
      <c r="C22" s="7">
        <v>512.5</v>
      </c>
      <c r="D22" s="10" t="s">
        <v>606</v>
      </c>
    </row>
    <row r="23" spans="1:8">
      <c r="A23" s="10" t="s">
        <v>603</v>
      </c>
      <c r="B23" t="s">
        <v>600</v>
      </c>
      <c r="C23" s="141">
        <v>2.5000000000000001E-2</v>
      </c>
      <c r="D23" s="10" t="s">
        <v>606</v>
      </c>
    </row>
    <row r="24" spans="1:8">
      <c r="A24" s="10" t="s">
        <v>604</v>
      </c>
      <c r="B24" t="s">
        <v>601</v>
      </c>
      <c r="C24" s="7">
        <v>525</v>
      </c>
      <c r="D24" s="10" t="s">
        <v>608</v>
      </c>
    </row>
    <row r="26" spans="1:8">
      <c r="A26" s="59" t="s">
        <v>342</v>
      </c>
    </row>
    <row r="28" spans="1:8">
      <c r="A28" s="28"/>
      <c r="B28" s="123"/>
      <c r="C28" s="142"/>
      <c r="D28" s="142"/>
      <c r="E28" s="142"/>
      <c r="F28" s="142"/>
      <c r="G28" s="142"/>
      <c r="H28" s="142"/>
    </row>
    <row r="29" spans="1:8">
      <c r="A29" s="28" t="s">
        <v>467</v>
      </c>
      <c r="B29" s="123" t="s">
        <v>417</v>
      </c>
      <c r="C29" s="142"/>
      <c r="D29" s="142"/>
      <c r="E29" s="142"/>
      <c r="F29" s="142"/>
      <c r="G29" s="142"/>
      <c r="H29" s="142"/>
    </row>
    <row r="30" spans="1:8">
      <c r="A30" t="s">
        <v>234</v>
      </c>
      <c r="B30" t="s">
        <v>609</v>
      </c>
    </row>
    <row r="31" spans="1:8">
      <c r="A31" t="s">
        <v>235</v>
      </c>
      <c r="B31" t="s">
        <v>610</v>
      </c>
    </row>
    <row r="32" spans="1:8">
      <c r="A32" t="s">
        <v>236</v>
      </c>
      <c r="B32" t="s">
        <v>611</v>
      </c>
    </row>
    <row r="33" spans="1:2">
      <c r="A33" t="s">
        <v>516</v>
      </c>
      <c r="B33" t="s">
        <v>612</v>
      </c>
    </row>
    <row r="34" spans="1:2">
      <c r="A34" t="s">
        <v>484</v>
      </c>
      <c r="B34" t="s">
        <v>613</v>
      </c>
    </row>
    <row r="35" spans="1:2">
      <c r="A35" t="s">
        <v>487</v>
      </c>
      <c r="B35" t="s">
        <v>614</v>
      </c>
    </row>
  </sheetData>
  <pageMargins left="0.7" right="0.7" top="0.75" bottom="0.75" header="0.3" footer="0.3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A091-B73B-4CDF-9973-9BE8F16CC010}">
  <sheetPr>
    <tabColor rgb="FF77C4D5"/>
    <pageSetUpPr fitToPage="1"/>
  </sheetPr>
  <dimension ref="A1:M28"/>
  <sheetViews>
    <sheetView workbookViewId="0">
      <selection activeCell="J26" sqref="J26"/>
    </sheetView>
  </sheetViews>
  <sheetFormatPr defaultRowHeight="15"/>
  <cols>
    <col min="2" max="4" width="19.7109375" customWidth="1"/>
  </cols>
  <sheetData>
    <row r="1" spans="1:13" ht="18.75">
      <c r="A1" s="58" t="s">
        <v>238</v>
      </c>
      <c r="B1" s="58"/>
      <c r="C1" s="58"/>
    </row>
    <row r="2" spans="1:13" ht="18.75">
      <c r="A2" s="58" t="s">
        <v>239</v>
      </c>
      <c r="B2" s="58"/>
      <c r="C2" s="58"/>
    </row>
    <row r="3" spans="1:13" ht="18.75">
      <c r="A3" s="58" t="s">
        <v>407</v>
      </c>
      <c r="B3" s="58"/>
      <c r="C3" s="58"/>
    </row>
    <row r="8" spans="1:13" ht="18.75">
      <c r="A8" s="63" t="s">
        <v>408</v>
      </c>
      <c r="B8" s="63"/>
      <c r="C8" s="63"/>
    </row>
    <row r="10" spans="1:13">
      <c r="A10" s="97"/>
      <c r="B10" s="91" t="s">
        <v>621</v>
      </c>
      <c r="C10" s="91" t="s">
        <v>619</v>
      </c>
      <c r="D10" s="91" t="s">
        <v>617</v>
      </c>
      <c r="I10" s="94"/>
      <c r="J10" s="9"/>
      <c r="K10" s="94"/>
      <c r="L10" s="94"/>
      <c r="M10" s="94"/>
    </row>
    <row r="11" spans="1:13">
      <c r="A11" s="98" t="s">
        <v>396</v>
      </c>
      <c r="B11" s="99" t="s">
        <v>618</v>
      </c>
      <c r="C11" s="99" t="s">
        <v>620</v>
      </c>
      <c r="D11" s="99" t="s">
        <v>618</v>
      </c>
      <c r="I11" s="95"/>
      <c r="J11" s="95"/>
      <c r="K11" s="95"/>
    </row>
    <row r="12" spans="1:13">
      <c r="A12" s="9">
        <v>2013</v>
      </c>
      <c r="B12" s="145">
        <v>0.52731750592613391</v>
      </c>
      <c r="C12" s="96">
        <v>0.57409703836328141</v>
      </c>
      <c r="D12" s="96">
        <f>+'Tab6 2013 CM CD'!O15</f>
        <v>0.60599142250389182</v>
      </c>
      <c r="J12" s="95"/>
    </row>
    <row r="13" spans="1:13">
      <c r="A13" s="9">
        <v>2014</v>
      </c>
      <c r="B13" s="145">
        <v>0.53969333075713866</v>
      </c>
      <c r="C13" s="96">
        <v>0.57071082799260064</v>
      </c>
      <c r="D13" s="96">
        <f>+'Tab5 2014 CM CD'!O15</f>
        <v>0.62057328918874166</v>
      </c>
      <c r="J13" s="95"/>
    </row>
    <row r="14" spans="1:13">
      <c r="A14" s="9">
        <v>2015</v>
      </c>
      <c r="B14" s="145">
        <v>0.54853802939772711</v>
      </c>
      <c r="C14" s="96">
        <v>0.56130785274809214</v>
      </c>
      <c r="D14" s="96">
        <f>+'Tab4 2015 CM CD'!O15</f>
        <v>0.62280166488333044</v>
      </c>
    </row>
    <row r="15" spans="1:13">
      <c r="A15" s="9">
        <v>2016</v>
      </c>
      <c r="B15" s="145">
        <v>0.55399295148162364</v>
      </c>
      <c r="C15" s="96">
        <v>0.57894380199829087</v>
      </c>
      <c r="D15" s="96">
        <f>+'Tab3 2016 CM CD'!O15</f>
        <v>0.63944498608192035</v>
      </c>
    </row>
    <row r="16" spans="1:13">
      <c r="A16" s="9">
        <v>2017</v>
      </c>
      <c r="B16" s="145">
        <v>0.56970393319494128</v>
      </c>
      <c r="C16" s="96">
        <v>0.58765983000118993</v>
      </c>
      <c r="D16" s="96">
        <f>+'Tab2 2017 CM CD'!O15</f>
        <v>0.63124199011401882</v>
      </c>
    </row>
    <row r="19" spans="1:5">
      <c r="A19" s="59" t="s">
        <v>622</v>
      </c>
    </row>
    <row r="21" spans="1:5">
      <c r="A21" s="97"/>
      <c r="B21" s="91" t="s">
        <v>621</v>
      </c>
      <c r="C21" s="91" t="s">
        <v>619</v>
      </c>
      <c r="D21" s="91" t="s">
        <v>617</v>
      </c>
    </row>
    <row r="22" spans="1:5">
      <c r="A22" s="98" t="s">
        <v>396</v>
      </c>
      <c r="B22" s="99" t="s">
        <v>618</v>
      </c>
      <c r="C22" s="99" t="s">
        <v>620</v>
      </c>
      <c r="D22" s="99" t="s">
        <v>618</v>
      </c>
      <c r="E22" s="94"/>
    </row>
    <row r="23" spans="1:5">
      <c r="A23" s="10" t="s">
        <v>225</v>
      </c>
      <c r="B23" s="95">
        <f>+B16</f>
        <v>0.56970393319494128</v>
      </c>
      <c r="C23" s="95">
        <f>+C16</f>
        <v>0.58765983000118993</v>
      </c>
      <c r="D23" s="95">
        <f>+D16</f>
        <v>0.63124199011401882</v>
      </c>
    </row>
    <row r="26" spans="1:5">
      <c r="A26" s="59" t="s">
        <v>342</v>
      </c>
      <c r="B26" s="59"/>
      <c r="C26" s="59"/>
    </row>
    <row r="27" spans="1:5">
      <c r="A27" t="s">
        <v>615</v>
      </c>
    </row>
    <row r="28" spans="1:5">
      <c r="A28" t="s">
        <v>616</v>
      </c>
    </row>
  </sheetData>
  <pageMargins left="0.7" right="0.7" top="0.75" bottom="0.75" header="0.3" footer="0.3"/>
  <pageSetup scale="77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2D7A-371E-4335-A384-BE9F96BD8DBE}">
  <sheetPr>
    <tabColor rgb="FF77C4D5"/>
    <pageSetUpPr fitToPage="1"/>
  </sheetPr>
  <dimension ref="A1:F28"/>
  <sheetViews>
    <sheetView workbookViewId="0">
      <selection activeCell="R16" sqref="R16"/>
    </sheetView>
  </sheetViews>
  <sheetFormatPr defaultRowHeight="15"/>
  <cols>
    <col min="1" max="1" width="23.7109375" customWidth="1"/>
  </cols>
  <sheetData>
    <row r="1" spans="1:6" ht="18.75">
      <c r="A1" s="58" t="s">
        <v>238</v>
      </c>
    </row>
    <row r="2" spans="1:6" ht="18.75">
      <c r="A2" s="58" t="s">
        <v>239</v>
      </c>
    </row>
    <row r="3" spans="1:6" ht="18.75">
      <c r="A3" s="58" t="s">
        <v>393</v>
      </c>
    </row>
    <row r="7" spans="1:6">
      <c r="A7" s="107" t="s">
        <v>395</v>
      </c>
    </row>
    <row r="9" spans="1:6">
      <c r="A9" s="62"/>
      <c r="B9" s="91"/>
      <c r="C9" s="91"/>
      <c r="D9" s="91"/>
      <c r="E9" s="91"/>
      <c r="F9" s="91"/>
    </row>
    <row r="10" spans="1:6">
      <c r="A10" s="64"/>
      <c r="B10" s="92" t="s">
        <v>394</v>
      </c>
      <c r="C10" s="92" t="s">
        <v>222</v>
      </c>
      <c r="D10" s="92" t="s">
        <v>223</v>
      </c>
      <c r="E10" s="92" t="s">
        <v>224</v>
      </c>
      <c r="F10" s="92" t="s">
        <v>225</v>
      </c>
    </row>
    <row r="11" spans="1:6">
      <c r="A11" s="9" t="s">
        <v>215</v>
      </c>
      <c r="B11" s="6">
        <f>+'Tab6 2013 CM CD'!O11</f>
        <v>1.7314204148423357E-2</v>
      </c>
      <c r="C11" s="6">
        <f>+'Tab5 2014 CM CD'!O11</f>
        <v>1.47646056083881E-2</v>
      </c>
      <c r="D11" s="6">
        <f>+'Tab4 2015 CM CD'!O11</f>
        <v>1.2827200645443763E-2</v>
      </c>
      <c r="E11" s="6">
        <f>+'Tab3 2016 CM CD'!O11</f>
        <v>1.1364377269233814E-2</v>
      </c>
      <c r="F11" s="6">
        <f>+'Tab2 2017 CM CD'!O11</f>
        <v>1.3125688524647126E-2</v>
      </c>
    </row>
    <row r="12" spans="1:6">
      <c r="A12" s="9" t="s">
        <v>216</v>
      </c>
      <c r="B12" s="6">
        <f>+'Tab6 2013 CM CD'!O12</f>
        <v>7.7989391127100266E-2</v>
      </c>
      <c r="C12" s="6">
        <f>+'Tab5 2014 CM CD'!O12</f>
        <v>7.2973875145148887E-2</v>
      </c>
      <c r="D12" s="6">
        <f>+'Tab4 2015 CM CD'!O12</f>
        <v>7.0609028541881905E-2</v>
      </c>
      <c r="E12" s="6">
        <f>+'Tab3 2016 CM CD'!O12</f>
        <v>6.7539775314440997E-2</v>
      </c>
      <c r="F12" s="6">
        <f>+'Tab2 2017 CM CD'!O12</f>
        <v>6.8671914732797226E-2</v>
      </c>
    </row>
    <row r="13" spans="1:6">
      <c r="A13" s="9" t="s">
        <v>217</v>
      </c>
      <c r="B13" s="6">
        <f>+'Tab6 2013 CM CD'!O13</f>
        <v>0.16148333496642053</v>
      </c>
      <c r="C13" s="6">
        <f>+'Tab5 2014 CM CD'!O13</f>
        <v>0.15934699219158754</v>
      </c>
      <c r="D13" s="6">
        <f>+'Tab4 2015 CM CD'!O13</f>
        <v>0.15569343246145162</v>
      </c>
      <c r="E13" s="6">
        <f>+'Tab3 2016 CM CD'!O13</f>
        <v>0.14866385557582606</v>
      </c>
      <c r="F13" s="6">
        <f>+'Tab2 2017 CM CD'!O13</f>
        <v>0.15112225153065922</v>
      </c>
    </row>
    <row r="14" spans="1:6">
      <c r="A14" s="9" t="s">
        <v>218</v>
      </c>
      <c r="B14" s="6">
        <f>+'Tab6 2013 CM CD'!O14</f>
        <v>0.13722164725416403</v>
      </c>
      <c r="C14" s="6">
        <f>+'Tab5 2014 CM CD'!O14</f>
        <v>0.13234123786613389</v>
      </c>
      <c r="D14" s="6">
        <f>+'Tab4 2015 CM CD'!O14</f>
        <v>0.13806867346789231</v>
      </c>
      <c r="E14" s="6">
        <f>+'Tab3 2016 CM CD'!O14</f>
        <v>0.1329870057585788</v>
      </c>
      <c r="F14" s="6">
        <f>+'Tab2 2017 CM CD'!O14</f>
        <v>0.13271330721147012</v>
      </c>
    </row>
    <row r="15" spans="1:6">
      <c r="A15" s="9" t="s">
        <v>219</v>
      </c>
      <c r="B15" s="6">
        <f>+'Tab6 2013 CM CD'!O15</f>
        <v>0.60599142250389182</v>
      </c>
      <c r="C15" s="6">
        <f>+'Tab5 2014 CM CD'!O15</f>
        <v>0.62057328918874166</v>
      </c>
      <c r="D15" s="6">
        <f>+'Tab4 2015 CM CD'!O15</f>
        <v>0.62280166488333044</v>
      </c>
      <c r="E15" s="6">
        <f>+'Tab3 2016 CM CD'!O15</f>
        <v>0.63944498608192035</v>
      </c>
      <c r="F15" s="6">
        <f>+'Tab2 2017 CM CD'!O15</f>
        <v>0.63124199011401882</v>
      </c>
    </row>
    <row r="20" spans="1:4" ht="18.75">
      <c r="A20" s="63" t="s">
        <v>342</v>
      </c>
    </row>
    <row r="21" spans="1:4" ht="18.75">
      <c r="A21" s="63"/>
    </row>
    <row r="22" spans="1:4">
      <c r="A22" s="50"/>
      <c r="B22" s="50"/>
      <c r="C22" s="50"/>
      <c r="D22" s="50"/>
    </row>
    <row r="23" spans="1:4">
      <c r="A23" s="50" t="s">
        <v>396</v>
      </c>
      <c r="B23" s="50" t="s">
        <v>342</v>
      </c>
      <c r="C23" s="50"/>
      <c r="D23" s="50"/>
    </row>
    <row r="24" spans="1:4">
      <c r="A24" s="10" t="s">
        <v>394</v>
      </c>
      <c r="B24" t="s">
        <v>397</v>
      </c>
    </row>
    <row r="25" spans="1:4">
      <c r="A25" s="10" t="s">
        <v>222</v>
      </c>
      <c r="B25" t="s">
        <v>399</v>
      </c>
    </row>
    <row r="26" spans="1:4">
      <c r="A26" s="10" t="s">
        <v>223</v>
      </c>
      <c r="B26" t="s">
        <v>398</v>
      </c>
    </row>
    <row r="27" spans="1:4">
      <c r="A27" s="10" t="s">
        <v>224</v>
      </c>
      <c r="B27" t="s">
        <v>400</v>
      </c>
    </row>
    <row r="28" spans="1:4">
      <c r="A28" s="10" t="s">
        <v>225</v>
      </c>
      <c r="B28" t="s">
        <v>401</v>
      </c>
    </row>
  </sheetData>
  <phoneticPr fontId="8" type="noConversion"/>
  <pageMargins left="0.7" right="0.7" top="0.75" bottom="0.75" header="0.3" footer="0.3"/>
  <pageSetup scale="82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2FC5-76F0-41CE-8EC1-F12B0C84011A}">
  <sheetPr>
    <tabColor rgb="FF77C4D5"/>
    <pageSetUpPr fitToPage="1"/>
  </sheetPr>
  <dimension ref="A1:F31"/>
  <sheetViews>
    <sheetView workbookViewId="0">
      <selection activeCell="S15" sqref="S15"/>
    </sheetView>
  </sheetViews>
  <sheetFormatPr defaultRowHeight="15"/>
  <cols>
    <col min="1" max="1" width="23.7109375" customWidth="1"/>
  </cols>
  <sheetData>
    <row r="1" spans="1:6" ht="18.75">
      <c r="A1" s="58" t="s">
        <v>238</v>
      </c>
    </row>
    <row r="2" spans="1:6" ht="18.75">
      <c r="A2" s="58" t="s">
        <v>239</v>
      </c>
    </row>
    <row r="3" spans="1:6" ht="18.75">
      <c r="A3" s="58" t="s">
        <v>409</v>
      </c>
    </row>
    <row r="7" spans="1:6">
      <c r="A7" t="s">
        <v>395</v>
      </c>
    </row>
    <row r="9" spans="1:6">
      <c r="A9" s="62"/>
      <c r="B9" s="91"/>
      <c r="C9" s="91"/>
      <c r="D9" s="91"/>
      <c r="E9" s="91"/>
      <c r="F9" s="91"/>
    </row>
    <row r="10" spans="1:6">
      <c r="A10" s="64"/>
      <c r="B10" s="92" t="s">
        <v>394</v>
      </c>
      <c r="C10" s="92" t="s">
        <v>222</v>
      </c>
      <c r="D10" s="92" t="s">
        <v>223</v>
      </c>
      <c r="E10" s="92" t="s">
        <v>224</v>
      </c>
      <c r="F10" s="92" t="s">
        <v>225</v>
      </c>
    </row>
    <row r="11" spans="1:6">
      <c r="A11" s="9" t="s">
        <v>215</v>
      </c>
      <c r="B11" s="6">
        <f>+'Tab11 2013 MA CD'!O11</f>
        <v>6.7469038055015931E-2</v>
      </c>
      <c r="C11" s="6">
        <f>+'Tab10 2014 MA CD'!O11</f>
        <v>6.5488338771723942E-2</v>
      </c>
      <c r="D11" s="6">
        <f>+'Tab9 2015 MA CD'!O11</f>
        <v>6.2782442477841205E-2</v>
      </c>
      <c r="E11" s="6">
        <f>+'Tab8 2016 MA CD'!O11</f>
        <v>6.0374103851849652E-2</v>
      </c>
      <c r="F11" s="6">
        <f>+'Tab7 2017 MA CD'!O11</f>
        <v>6.0514029594496144E-2</v>
      </c>
    </row>
    <row r="12" spans="1:6">
      <c r="A12" s="9" t="s">
        <v>216</v>
      </c>
      <c r="B12" s="6">
        <f>+'Tab11 2013 MA CD'!O12</f>
        <v>0.13892967130876752</v>
      </c>
      <c r="C12" s="6">
        <f>+'Tab10 2014 MA CD'!O12</f>
        <v>0.14125457655191531</v>
      </c>
      <c r="D12" s="6">
        <f>+'Tab9 2015 MA CD'!O12</f>
        <v>0.14346957306190966</v>
      </c>
      <c r="E12" s="6">
        <f>+'Tab8 2016 MA CD'!O12</f>
        <v>0.13783880597706288</v>
      </c>
      <c r="F12" s="6">
        <f>+'Tab7 2017 MA CD'!O12</f>
        <v>0.14017008235703496</v>
      </c>
    </row>
    <row r="13" spans="1:6">
      <c r="A13" s="9" t="s">
        <v>217</v>
      </c>
      <c r="B13" s="6">
        <f>+'Tab11 2013 MA CD'!O13</f>
        <v>0.23504703736921961</v>
      </c>
      <c r="C13" s="6">
        <f>+'Tab10 2014 MA CD'!O13</f>
        <v>0.22408272172976615</v>
      </c>
      <c r="D13" s="6">
        <f>+'Tab9 2015 MA CD'!O13</f>
        <v>0.21307689446982706</v>
      </c>
      <c r="E13" s="6">
        <f>+'Tab8 2016 MA CD'!O13</f>
        <v>0.23417009426572397</v>
      </c>
      <c r="F13" s="6">
        <f>+'Tab7 2017 MA CD'!O13</f>
        <v>0.22218954464008531</v>
      </c>
    </row>
    <row r="14" spans="1:6">
      <c r="A14" s="9" t="s">
        <v>218</v>
      </c>
      <c r="B14" s="6">
        <f>+'Tab11 2013 MA CD'!O14</f>
        <v>0.13833555300821868</v>
      </c>
      <c r="C14" s="6">
        <f>+'Tab10 2014 MA CD'!O14</f>
        <v>0.17245504652115962</v>
      </c>
      <c r="D14" s="6">
        <f>+'Tab9 2015 MA CD'!O14</f>
        <v>0.17037485084266255</v>
      </c>
      <c r="E14" s="6">
        <f>+'Tab8 2016 MA CD'!O14</f>
        <v>0.1452088727147163</v>
      </c>
      <c r="F14" s="6">
        <f>+'Tab7 2017 MA CD'!O14</f>
        <v>0.14436909530242192</v>
      </c>
    </row>
    <row r="15" spans="1:6">
      <c r="A15" s="9" t="s">
        <v>219</v>
      </c>
      <c r="B15" s="6">
        <f>+'Tab11 2013 MA CD'!O15</f>
        <v>0.42021870025877828</v>
      </c>
      <c r="C15" s="6">
        <f>+'Tab10 2014 MA CD'!O15</f>
        <v>0.39671931642543495</v>
      </c>
      <c r="D15" s="6">
        <f>+'Tab9 2015 MA CD'!O15</f>
        <v>0.41029623914775953</v>
      </c>
      <c r="E15" s="6">
        <f>+'Tab8 2016 MA CD'!O15</f>
        <v>0.42240812319064719</v>
      </c>
      <c r="F15" s="6">
        <f>+'Tab7 2017 MA CD'!O15</f>
        <v>0.43275724810596167</v>
      </c>
    </row>
    <row r="21" spans="1:4">
      <c r="C21" s="93"/>
    </row>
    <row r="23" spans="1:4" ht="18.75">
      <c r="A23" s="63" t="s">
        <v>342</v>
      </c>
    </row>
    <row r="24" spans="1:4" ht="18.75">
      <c r="A24" s="63"/>
    </row>
    <row r="25" spans="1:4">
      <c r="A25" s="50"/>
      <c r="B25" s="50"/>
      <c r="C25" s="50"/>
      <c r="D25" s="50"/>
    </row>
    <row r="26" spans="1:4">
      <c r="A26" s="50" t="s">
        <v>396</v>
      </c>
      <c r="B26" s="50" t="s">
        <v>342</v>
      </c>
      <c r="C26" s="50"/>
      <c r="D26" s="50"/>
    </row>
    <row r="27" spans="1:4">
      <c r="A27" s="10" t="s">
        <v>394</v>
      </c>
      <c r="B27" t="s">
        <v>402</v>
      </c>
    </row>
    <row r="28" spans="1:4">
      <c r="A28" s="10" t="s">
        <v>222</v>
      </c>
      <c r="B28" t="s">
        <v>403</v>
      </c>
    </row>
    <row r="29" spans="1:4">
      <c r="A29" s="10" t="s">
        <v>223</v>
      </c>
      <c r="B29" t="s">
        <v>404</v>
      </c>
    </row>
    <row r="30" spans="1:4">
      <c r="A30" s="10" t="s">
        <v>224</v>
      </c>
      <c r="B30" t="s">
        <v>405</v>
      </c>
    </row>
    <row r="31" spans="1:4">
      <c r="A31" s="10" t="s">
        <v>225</v>
      </c>
      <c r="B31" t="s">
        <v>406</v>
      </c>
    </row>
  </sheetData>
  <pageMargins left="0.7" right="0.7" top="0.75" bottom="0.75" header="0.3" footer="0.3"/>
  <pageSetup scale="82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E971-E590-47DD-A528-D62A35A98924}">
  <sheetPr>
    <tabColor rgb="FF77C4D5"/>
    <pageSetUpPr fitToPage="1"/>
  </sheetPr>
  <dimension ref="A1:G78"/>
  <sheetViews>
    <sheetView topLeftCell="A15" workbookViewId="0">
      <selection activeCell="F19" sqref="F19"/>
    </sheetView>
  </sheetViews>
  <sheetFormatPr defaultRowHeight="15"/>
  <cols>
    <col min="1" max="1" width="25.140625" customWidth="1"/>
    <col min="2" max="2" width="21.42578125" customWidth="1"/>
    <col min="3" max="3" width="23.140625" customWidth="1"/>
    <col min="4" max="7" width="16" customWidth="1"/>
  </cols>
  <sheetData>
    <row r="1" spans="1:1" ht="18.75">
      <c r="A1" s="58" t="s">
        <v>238</v>
      </c>
    </row>
    <row r="2" spans="1:1" ht="18.75">
      <c r="A2" s="58" t="s">
        <v>239</v>
      </c>
    </row>
    <row r="3" spans="1:1" ht="18.75">
      <c r="A3" s="58" t="s">
        <v>410</v>
      </c>
    </row>
    <row r="22" spans="1:7" ht="22.15" customHeight="1"/>
    <row r="25" spans="1:7" ht="17.25">
      <c r="A25" s="101" t="s">
        <v>412</v>
      </c>
      <c r="B25" s="3"/>
      <c r="C25" s="3"/>
      <c r="D25" s="3"/>
      <c r="E25" s="3"/>
      <c r="F25" s="3"/>
    </row>
    <row r="26" spans="1:7">
      <c r="A26" s="3"/>
      <c r="B26" s="3"/>
      <c r="C26" s="3"/>
      <c r="D26" s="3"/>
      <c r="E26" s="3"/>
      <c r="F26" s="3"/>
    </row>
    <row r="27" spans="1:7">
      <c r="A27" s="102"/>
      <c r="B27" s="102"/>
      <c r="C27" s="102"/>
      <c r="D27" s="102"/>
      <c r="E27" s="102"/>
      <c r="F27" s="102"/>
      <c r="G27" s="50"/>
    </row>
    <row r="28" spans="1:7">
      <c r="A28" s="102"/>
      <c r="B28" s="103" t="s">
        <v>394</v>
      </c>
      <c r="C28" s="103" t="s">
        <v>222</v>
      </c>
      <c r="D28" s="103" t="s">
        <v>223</v>
      </c>
      <c r="E28" s="103" t="s">
        <v>224</v>
      </c>
      <c r="F28" s="103" t="s">
        <v>225</v>
      </c>
      <c r="G28" s="104" t="s">
        <v>411</v>
      </c>
    </row>
    <row r="29" spans="1:7">
      <c r="A29" s="100" t="s">
        <v>215</v>
      </c>
      <c r="B29" s="3">
        <f>+'Tab6 2013 CM CD'!I11</f>
        <v>117.1583599277332</v>
      </c>
      <c r="C29" s="3">
        <f>+'Tab5 2014 CM CD'!I11</f>
        <v>99.717891193105302</v>
      </c>
      <c r="D29" s="3">
        <f>+'Tab4 2015 CM CD'!I11</f>
        <v>91.5784316012506</v>
      </c>
      <c r="E29" s="3">
        <f>+'Tab3 2016 CM CD'!I11</f>
        <v>84.615018957493831</v>
      </c>
      <c r="F29" s="3">
        <f>+'Tab2 2017 CM CD'!I11</f>
        <v>103.22397245667739</v>
      </c>
      <c r="G29" s="6">
        <f t="shared" ref="G29:G34" si="0">+(F29/B29)^0.25-1</f>
        <v>-3.1160534886307545E-2</v>
      </c>
    </row>
    <row r="30" spans="1:7">
      <c r="A30" s="100" t="s">
        <v>216</v>
      </c>
      <c r="B30" s="3">
        <f>+'Tab6 2013 CM CD'!I12</f>
        <v>1067.9326059978416</v>
      </c>
      <c r="C30" s="3">
        <f>+'Tab5 2014 CM CD'!I12</f>
        <v>992.32347547648135</v>
      </c>
      <c r="D30" s="3">
        <f>+'Tab4 2015 CM CD'!I12</f>
        <v>996.44280498289959</v>
      </c>
      <c r="E30" s="3">
        <f>+'Tab3 2016 CM CD'!I12</f>
        <v>983.67660453461201</v>
      </c>
      <c r="F30" s="3">
        <f>+'Tab2 2017 CM CD'!I12</f>
        <v>1080.0600889686957</v>
      </c>
      <c r="G30" s="6">
        <f t="shared" si="0"/>
        <v>2.8269989398128637E-3</v>
      </c>
    </row>
    <row r="31" spans="1:7">
      <c r="A31" s="100" t="s">
        <v>217</v>
      </c>
      <c r="B31" s="3">
        <f>+'Tab6 2013 CM CD'!I13</f>
        <v>3606.984083740841</v>
      </c>
      <c r="C31" s="3">
        <f>+'Tab5 2014 CM CD'!I13</f>
        <v>3522.8341198317785</v>
      </c>
      <c r="D31" s="3">
        <f>+'Tab4 2015 CM CD'!I13</f>
        <v>3644.2758719090766</v>
      </c>
      <c r="E31" s="3">
        <f>+'Tab3 2016 CM CD'!I13</f>
        <v>3651.5330917466554</v>
      </c>
      <c r="F31" s="3">
        <f>+'Tab2 2017 CM CD'!I13</f>
        <v>3923.2804320318169</v>
      </c>
      <c r="G31" s="6">
        <f t="shared" si="0"/>
        <v>2.1236389552902413E-2</v>
      </c>
    </row>
    <row r="32" spans="1:7">
      <c r="A32" s="100" t="s">
        <v>218</v>
      </c>
      <c r="B32" s="3">
        <f>+'Tab6 2013 CM CD'!I14</f>
        <v>9149.4887814512822</v>
      </c>
      <c r="C32" s="3">
        <f>+'Tab5 2014 CM CD'!I14</f>
        <v>9158.3869213489816</v>
      </c>
      <c r="D32" s="3">
        <f>+'Tab4 2015 CM CD'!I14</f>
        <v>9682.1153457384444</v>
      </c>
      <c r="E32" s="3">
        <f>+'Tab3 2016 CM CD'!I14</f>
        <v>9685.2299271406828</v>
      </c>
      <c r="F32" s="3">
        <f>+'Tab2 2017 CM CD'!I14</f>
        <v>10387.99295652458</v>
      </c>
      <c r="G32" s="6">
        <f t="shared" si="0"/>
        <v>3.2247178291053391E-2</v>
      </c>
    </row>
    <row r="33" spans="1:7">
      <c r="A33" s="100" t="s">
        <v>219</v>
      </c>
      <c r="B33" s="3">
        <f>+'Tab6 2013 CM CD'!I15</f>
        <v>39902.114323021859</v>
      </c>
      <c r="C33" s="3">
        <f>+'Tab5 2014 CM CD'!I15</f>
        <v>40757.494881301063</v>
      </c>
      <c r="D33" s="3">
        <f>+'Tab4 2015 CM CD'!I15</f>
        <v>43966.911253604165</v>
      </c>
      <c r="E33" s="3">
        <f>+'Tab3 2016 CM CD'!I15</f>
        <v>44990.181454192541</v>
      </c>
      <c r="F33" s="3">
        <f>+'Tab2 2017 CM CD'!I15</f>
        <v>47809.316446207464</v>
      </c>
      <c r="G33" s="6">
        <f t="shared" si="0"/>
        <v>4.6234787873177918E-2</v>
      </c>
    </row>
    <row r="34" spans="1:7">
      <c r="A34" s="3" t="s">
        <v>288</v>
      </c>
      <c r="B34" s="3">
        <f>+'Tab6 2013 CM CD'!I16</f>
        <v>3381.0361027672848</v>
      </c>
      <c r="C34" s="3">
        <f>+'Tab5 2014 CM CD'!I16</f>
        <v>3372.5557702213309</v>
      </c>
      <c r="D34" s="3">
        <f>+'Tab4 2015 CM CD'!I16</f>
        <v>3545.129221325973</v>
      </c>
      <c r="E34" s="3">
        <f>+'Tab3 2016 CM CD'!I16</f>
        <v>3681.5594361285425</v>
      </c>
      <c r="F34" s="3">
        <f>+'Tab2 2017 CM CD'!I16</f>
        <v>3917.9061072450604</v>
      </c>
      <c r="G34" s="6">
        <f t="shared" si="0"/>
        <v>3.7530933648801668E-2</v>
      </c>
    </row>
    <row r="35" spans="1:7">
      <c r="A35" s="3"/>
      <c r="B35" s="3"/>
      <c r="C35" s="3"/>
      <c r="D35" s="3"/>
      <c r="E35" s="3"/>
      <c r="F35" s="3"/>
    </row>
    <row r="36" spans="1:7">
      <c r="A36" s="3"/>
      <c r="B36" s="3"/>
      <c r="C36" s="3"/>
      <c r="D36" s="3"/>
      <c r="E36" s="3"/>
      <c r="F36" s="3"/>
    </row>
    <row r="37" spans="1:7" ht="17.25">
      <c r="A37" s="101" t="s">
        <v>413</v>
      </c>
      <c r="B37" s="3"/>
      <c r="C37" s="3"/>
      <c r="D37" s="3"/>
      <c r="E37" s="3"/>
      <c r="F37" s="3"/>
    </row>
    <row r="38" spans="1:7">
      <c r="A38" s="3"/>
      <c r="B38" s="3"/>
      <c r="C38" s="3"/>
      <c r="D38" s="3"/>
      <c r="E38" s="3"/>
      <c r="F38" s="3"/>
    </row>
    <row r="39" spans="1:7">
      <c r="A39" s="3"/>
      <c r="B39" s="3"/>
      <c r="C39" s="3"/>
      <c r="D39" s="3"/>
      <c r="E39" s="3"/>
      <c r="F39" s="3"/>
    </row>
    <row r="40" spans="1:7">
      <c r="A40" s="102"/>
      <c r="B40" s="102"/>
      <c r="C40" s="102"/>
      <c r="D40" s="102"/>
      <c r="E40" s="102"/>
      <c r="F40" s="102"/>
      <c r="G40" s="50"/>
    </row>
    <row r="41" spans="1:7">
      <c r="A41" s="102"/>
      <c r="B41" s="103" t="s">
        <v>394</v>
      </c>
      <c r="C41" s="103" t="s">
        <v>222</v>
      </c>
      <c r="D41" s="103" t="s">
        <v>223</v>
      </c>
      <c r="E41" s="103" t="s">
        <v>224</v>
      </c>
      <c r="F41" s="103" t="s">
        <v>225</v>
      </c>
      <c r="G41" s="104" t="s">
        <v>411</v>
      </c>
    </row>
    <row r="42" spans="1:7">
      <c r="A42" s="100" t="s">
        <v>215</v>
      </c>
      <c r="B42" s="3">
        <f>+'Tab11 2013 MA CD'!I11</f>
        <v>1240.9763127395336</v>
      </c>
      <c r="C42" s="3">
        <f>+'Tab10 2014 MA CD'!I11</f>
        <v>1234.8088276661497</v>
      </c>
      <c r="D42" s="3">
        <f>+'Tab9 2015 MA CD'!I11</f>
        <v>1238.0744187875434</v>
      </c>
      <c r="E42" s="3">
        <f>+'Tab8 2016 MA CD'!I11</f>
        <v>1219.4029927141094</v>
      </c>
      <c r="F42" s="3">
        <f>+'Tab7 2017 MA CD'!I11</f>
        <v>1260.1557210081864</v>
      </c>
      <c r="G42" s="6">
        <f t="shared" ref="G42:G47" si="1">+(F42/B42)^0.25-1</f>
        <v>3.8415806838985045E-3</v>
      </c>
    </row>
    <row r="43" spans="1:7">
      <c r="A43" s="100" t="s">
        <v>216</v>
      </c>
      <c r="B43" s="3">
        <f>+'Tab11 2013 MA CD'!I12</f>
        <v>5234.6925649101304</v>
      </c>
      <c r="C43" s="3">
        <f>+'Tab10 2014 MA CD'!I12</f>
        <v>5345.7391429258869</v>
      </c>
      <c r="D43" s="3">
        <f>+'Tab9 2015 MA CD'!I12</f>
        <v>5469.860676944958</v>
      </c>
      <c r="E43" s="3">
        <f>+'Tab8 2016 MA CD'!I12</f>
        <v>5486.6624499721647</v>
      </c>
      <c r="F43" s="3">
        <f>+'Tab7 2017 MA CD'!I12</f>
        <v>5739.4592781940564</v>
      </c>
      <c r="G43" s="6">
        <f t="shared" si="1"/>
        <v>2.3281092482623666E-2</v>
      </c>
    </row>
    <row r="44" spans="1:7">
      <c r="A44" s="100" t="s">
        <v>217</v>
      </c>
      <c r="B44" s="3">
        <f>+'Tab11 2013 MA CD'!I13</f>
        <v>13752.525201151318</v>
      </c>
      <c r="C44" s="3">
        <f>+'Tab10 2014 MA CD'!I13</f>
        <v>14082.685338357131</v>
      </c>
      <c r="D44" s="3">
        <f>+'Tab9 2015 MA CD'!I13</f>
        <v>14391.732552322395</v>
      </c>
      <c r="E44" s="3">
        <f>+'Tab8 2016 MA CD'!I13</f>
        <v>15021.416596269133</v>
      </c>
      <c r="F44" s="3">
        <f>+'Tab7 2017 MA CD'!I13</f>
        <v>15452.783483868003</v>
      </c>
      <c r="G44" s="6">
        <f t="shared" si="1"/>
        <v>2.9570445869989026E-2</v>
      </c>
    </row>
    <row r="45" spans="1:7">
      <c r="A45" s="100" t="s">
        <v>218</v>
      </c>
      <c r="B45" s="3">
        <f>+'Tab11 2013 MA CD'!I14</f>
        <v>28655.492777557884</v>
      </c>
      <c r="C45" s="3">
        <f>+'Tab10 2014 MA CD'!I14</f>
        <v>30164.627254695588</v>
      </c>
      <c r="D45" s="3">
        <f>+'Tab9 2015 MA CD'!I14</f>
        <v>30160.193635328324</v>
      </c>
      <c r="E45" s="3">
        <f>+'Tab8 2016 MA CD'!I14</f>
        <v>31504.301276592487</v>
      </c>
      <c r="F45" s="3">
        <f>+'Tab7 2017 MA CD'!I14</f>
        <v>31509.270834551517</v>
      </c>
      <c r="G45" s="6">
        <f t="shared" si="1"/>
        <v>2.4018064415227247E-2</v>
      </c>
    </row>
    <row r="46" spans="1:7">
      <c r="A46" s="100" t="s">
        <v>219</v>
      </c>
      <c r="B46" s="3">
        <f>+'Tab11 2013 MA CD'!I15</f>
        <v>68234.612263765215</v>
      </c>
      <c r="C46" s="3">
        <f>+'Tab10 2014 MA CD'!I15</f>
        <v>74424.949845337425</v>
      </c>
      <c r="D46" s="3">
        <f>+'Tab9 2015 MA CD'!I15</f>
        <v>75583.24341119836</v>
      </c>
      <c r="E46" s="3">
        <f>+'Tab8 2016 MA CD'!I15</f>
        <v>76123.111896551287</v>
      </c>
      <c r="F46" s="3">
        <f>+'Tab7 2017 MA CD'!I15</f>
        <v>77474.78650931755</v>
      </c>
      <c r="G46" s="6">
        <f t="shared" si="1"/>
        <v>3.2259563225923493E-2</v>
      </c>
    </row>
    <row r="47" spans="1:7">
      <c r="A47" s="100" t="s">
        <v>288</v>
      </c>
      <c r="B47" s="3">
        <f>+'Tab11 2013 MA CD'!I16</f>
        <v>9175.5698433502112</v>
      </c>
      <c r="C47" s="3">
        <f>+'Tab10 2014 MA CD'!I16</f>
        <v>9396.8628620655327</v>
      </c>
      <c r="D47" s="3">
        <f>+'Tab9 2015 MA CD'!I16</f>
        <v>9725.5674423705277</v>
      </c>
      <c r="E47" s="3">
        <f>+'Tab8 2016 MA CD'!I16</f>
        <v>9962.0453060565414</v>
      </c>
      <c r="F47" s="3">
        <f>+'Tab7 2017 MA CD'!I16</f>
        <v>10310.40108188217</v>
      </c>
      <c r="G47" s="6">
        <f t="shared" si="1"/>
        <v>2.9581258880028605E-2</v>
      </c>
    </row>
    <row r="50" spans="1:6" ht="15.6" customHeight="1">
      <c r="A50" s="105" t="s">
        <v>414</v>
      </c>
      <c r="E50" s="100"/>
      <c r="F50" s="18"/>
    </row>
    <row r="51" spans="1:6" ht="15.6" customHeight="1">
      <c r="A51" s="100"/>
      <c r="E51" s="100"/>
      <c r="F51" s="18"/>
    </row>
    <row r="52" spans="1:6" ht="15.6" customHeight="1">
      <c r="A52" s="100"/>
      <c r="E52" s="100"/>
      <c r="F52" s="18"/>
    </row>
    <row r="53" spans="1:6">
      <c r="A53" s="102"/>
      <c r="B53" s="102"/>
      <c r="C53" s="100"/>
      <c r="E53" s="100"/>
      <c r="F53" s="18"/>
    </row>
    <row r="54" spans="1:6">
      <c r="A54" s="102"/>
      <c r="B54" s="103" t="s">
        <v>429</v>
      </c>
      <c r="C54" s="100"/>
      <c r="E54" s="100"/>
      <c r="F54" s="18"/>
    </row>
    <row r="55" spans="1:6">
      <c r="A55" s="100" t="s">
        <v>215</v>
      </c>
      <c r="B55" s="18">
        <f>+F42/F29</f>
        <v>12.207975444241578</v>
      </c>
      <c r="C55" s="95"/>
      <c r="E55" s="100"/>
      <c r="F55" s="18"/>
    </row>
    <row r="56" spans="1:6">
      <c r="A56" s="100" t="s">
        <v>216</v>
      </c>
      <c r="B56" s="18">
        <f t="shared" ref="B56:B60" si="2">+F43/F30</f>
        <v>5.3140184854663284</v>
      </c>
      <c r="C56" s="95"/>
      <c r="E56" s="100"/>
      <c r="F56" s="18"/>
    </row>
    <row r="57" spans="1:6">
      <c r="A57" s="100" t="s">
        <v>217</v>
      </c>
      <c r="B57" s="18">
        <f t="shared" si="2"/>
        <v>3.9387404881137194</v>
      </c>
      <c r="C57" s="95"/>
      <c r="E57" s="100"/>
      <c r="F57" s="18"/>
    </row>
    <row r="58" spans="1:6">
      <c r="A58" s="100" t="s">
        <v>218</v>
      </c>
      <c r="B58" s="18">
        <f t="shared" si="2"/>
        <v>3.0332395262899077</v>
      </c>
      <c r="C58" s="95"/>
      <c r="F58" s="18"/>
    </row>
    <row r="59" spans="1:6">
      <c r="A59" s="100" t="s">
        <v>219</v>
      </c>
      <c r="B59" s="18">
        <f t="shared" si="2"/>
        <v>1.6204955909898464</v>
      </c>
      <c r="C59" s="95"/>
      <c r="F59" s="18"/>
    </row>
    <row r="60" spans="1:6">
      <c r="A60" s="3" t="s">
        <v>288</v>
      </c>
      <c r="B60" s="18">
        <f t="shared" si="2"/>
        <v>2.6316100487492533</v>
      </c>
      <c r="C60" s="95"/>
    </row>
    <row r="63" spans="1:6" ht="17.25">
      <c r="A63" s="101" t="s">
        <v>416</v>
      </c>
    </row>
    <row r="65" spans="1:3">
      <c r="A65" s="102"/>
      <c r="B65" s="102"/>
      <c r="C65" s="102"/>
    </row>
    <row r="66" spans="1:3">
      <c r="A66" s="102" t="s">
        <v>396</v>
      </c>
      <c r="B66" s="103" t="s">
        <v>415</v>
      </c>
      <c r="C66" s="103" t="s">
        <v>417</v>
      </c>
    </row>
    <row r="67" spans="1:3">
      <c r="A67" s="10" t="s">
        <v>394</v>
      </c>
      <c r="B67" t="s">
        <v>221</v>
      </c>
      <c r="C67" t="s">
        <v>418</v>
      </c>
    </row>
    <row r="68" spans="1:3">
      <c r="A68" s="10" t="s">
        <v>222</v>
      </c>
      <c r="B68" t="s">
        <v>221</v>
      </c>
      <c r="C68" t="s">
        <v>419</v>
      </c>
    </row>
    <row r="69" spans="1:3">
      <c r="A69" s="10" t="s">
        <v>223</v>
      </c>
      <c r="B69" t="s">
        <v>221</v>
      </c>
      <c r="C69" t="s">
        <v>420</v>
      </c>
    </row>
    <row r="70" spans="1:3">
      <c r="A70" s="10" t="s">
        <v>224</v>
      </c>
      <c r="B70" t="s">
        <v>221</v>
      </c>
      <c r="C70" t="s">
        <v>421</v>
      </c>
    </row>
    <row r="71" spans="1:3">
      <c r="A71" s="10" t="s">
        <v>225</v>
      </c>
      <c r="B71" t="s">
        <v>221</v>
      </c>
      <c r="C71" t="s">
        <v>422</v>
      </c>
    </row>
    <row r="72" spans="1:3">
      <c r="A72" s="10" t="s">
        <v>394</v>
      </c>
      <c r="B72" t="s">
        <v>226</v>
      </c>
      <c r="C72" t="s">
        <v>423</v>
      </c>
    </row>
    <row r="73" spans="1:3">
      <c r="A73" s="10" t="s">
        <v>222</v>
      </c>
      <c r="B73" t="s">
        <v>226</v>
      </c>
      <c r="C73" t="s">
        <v>424</v>
      </c>
    </row>
    <row r="74" spans="1:3">
      <c r="A74" s="10" t="s">
        <v>223</v>
      </c>
      <c r="B74" t="s">
        <v>226</v>
      </c>
      <c r="C74" t="s">
        <v>425</v>
      </c>
    </row>
    <row r="75" spans="1:3">
      <c r="A75" s="10" t="s">
        <v>224</v>
      </c>
      <c r="B75" t="s">
        <v>226</v>
      </c>
      <c r="C75" t="s">
        <v>426</v>
      </c>
    </row>
    <row r="76" spans="1:3">
      <c r="A76" s="10" t="s">
        <v>225</v>
      </c>
      <c r="B76" t="s">
        <v>226</v>
      </c>
      <c r="C76" t="s">
        <v>427</v>
      </c>
    </row>
    <row r="78" spans="1:3">
      <c r="A78" t="s">
        <v>428</v>
      </c>
    </row>
  </sheetData>
  <pageMargins left="0.7" right="0.7" top="0.75" bottom="0.75" header="0.3" footer="0.3"/>
  <pageSetup scale="91" fitToHeight="0" orientation="landscape" r:id="rId1"/>
  <rowBreaks count="2" manualBreakCount="2">
    <brk id="22" max="6" man="1"/>
    <brk id="48" max="6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7DCA-9444-4239-851F-2ADC32128967}">
  <sheetPr>
    <tabColor rgb="FF77C4D5"/>
    <pageSetUpPr fitToPage="1"/>
  </sheetPr>
  <dimension ref="A1:G80"/>
  <sheetViews>
    <sheetView showGridLines="0" workbookViewId="0">
      <selection activeCell="G15" sqref="G15"/>
    </sheetView>
  </sheetViews>
  <sheetFormatPr defaultRowHeight="15"/>
  <cols>
    <col min="1" max="1" width="19.7109375" customWidth="1"/>
    <col min="2" max="7" width="18.28515625" customWidth="1"/>
  </cols>
  <sheetData>
    <row r="1" spans="1:1" ht="18.75">
      <c r="A1" s="58" t="s">
        <v>238</v>
      </c>
    </row>
    <row r="2" spans="1:1" ht="18.75">
      <c r="A2" s="58" t="s">
        <v>239</v>
      </c>
    </row>
    <row r="3" spans="1:1" ht="18.75">
      <c r="A3" s="58" t="s">
        <v>722</v>
      </c>
    </row>
    <row r="28" spans="1:7" ht="17.25">
      <c r="A28" s="101" t="s">
        <v>412</v>
      </c>
      <c r="B28" s="3"/>
      <c r="C28" s="3"/>
      <c r="D28" s="3"/>
      <c r="E28" s="3"/>
      <c r="F28" s="3"/>
    </row>
    <row r="29" spans="1:7">
      <c r="A29" s="3"/>
      <c r="B29" s="3"/>
      <c r="C29" s="3"/>
      <c r="D29" s="3"/>
      <c r="E29" s="3"/>
      <c r="F29" s="3"/>
    </row>
    <row r="30" spans="1:7">
      <c r="A30" s="102"/>
      <c r="B30" s="102"/>
      <c r="C30" s="102"/>
      <c r="D30" s="102"/>
      <c r="E30" s="102"/>
      <c r="F30" s="102"/>
      <c r="G30" s="50"/>
    </row>
    <row r="31" spans="1:7">
      <c r="A31" s="102"/>
      <c r="B31" s="103" t="s">
        <v>394</v>
      </c>
      <c r="C31" s="103" t="s">
        <v>222</v>
      </c>
      <c r="D31" s="103" t="s">
        <v>223</v>
      </c>
      <c r="E31" s="103" t="s">
        <v>224</v>
      </c>
      <c r="F31" s="103" t="s">
        <v>225</v>
      </c>
      <c r="G31" s="104" t="s">
        <v>411</v>
      </c>
    </row>
    <row r="32" spans="1:7">
      <c r="A32" s="100" t="s">
        <v>215</v>
      </c>
      <c r="B32" s="3">
        <f>+'Tab6 2013 CM CD'!I11</f>
        <v>117.1583599277332</v>
      </c>
      <c r="C32" s="3">
        <f>+'Tab5 2014 CM CD'!I11</f>
        <v>99.717891193105302</v>
      </c>
      <c r="D32" s="3">
        <f>+'Tab4 2015 CM CD'!I11</f>
        <v>91.5784316012506</v>
      </c>
      <c r="E32" s="3">
        <f>+'Tab3 2016 CM CD'!I11</f>
        <v>84.615018957493831</v>
      </c>
      <c r="F32" s="3">
        <f>+'Tab2 2017 CM CD'!I11</f>
        <v>103.22397245667739</v>
      </c>
      <c r="G32" s="6">
        <f t="shared" ref="G32:G37" si="0">+(F32/B32)^0.25-1</f>
        <v>-3.1160534886307545E-2</v>
      </c>
    </row>
    <row r="33" spans="1:7">
      <c r="A33" s="100" t="s">
        <v>216</v>
      </c>
      <c r="B33" s="3">
        <f>+'Tab6 2013 CM CD'!I12</f>
        <v>1067.9326059978416</v>
      </c>
      <c r="C33" s="3">
        <f>+'Tab5 2014 CM CD'!I12</f>
        <v>992.32347547648135</v>
      </c>
      <c r="D33" s="3">
        <f>+'Tab4 2015 CM CD'!I12</f>
        <v>996.44280498289959</v>
      </c>
      <c r="E33" s="3">
        <f>+'Tab3 2016 CM CD'!I12</f>
        <v>983.67660453461201</v>
      </c>
      <c r="F33" s="3">
        <f>+'Tab2 2017 CM CD'!I12</f>
        <v>1080.0600889686957</v>
      </c>
      <c r="G33" s="6">
        <f t="shared" si="0"/>
        <v>2.8269989398128637E-3</v>
      </c>
    </row>
    <row r="34" spans="1:7">
      <c r="A34" s="100" t="s">
        <v>217</v>
      </c>
      <c r="B34" s="3">
        <f>+'Tab6 2013 CM CD'!I13</f>
        <v>3606.984083740841</v>
      </c>
      <c r="C34" s="3">
        <f>+'Tab5 2014 CM CD'!I13</f>
        <v>3522.8341198317785</v>
      </c>
      <c r="D34" s="3">
        <f>+'Tab4 2015 CM CD'!I13</f>
        <v>3644.2758719090766</v>
      </c>
      <c r="E34" s="3">
        <f>+'Tab3 2016 CM CD'!I13</f>
        <v>3651.5330917466554</v>
      </c>
      <c r="F34" s="3">
        <f>+'Tab2 2017 CM CD'!I13</f>
        <v>3923.2804320318169</v>
      </c>
      <c r="G34" s="6">
        <f t="shared" si="0"/>
        <v>2.1236389552902413E-2</v>
      </c>
    </row>
    <row r="35" spans="1:7">
      <c r="A35" s="100" t="s">
        <v>218</v>
      </c>
      <c r="B35" s="3">
        <f>+'Tab6 2013 CM CD'!I14</f>
        <v>9149.4887814512822</v>
      </c>
      <c r="C35" s="3">
        <f>+'Tab5 2014 CM CD'!I14</f>
        <v>9158.3869213489816</v>
      </c>
      <c r="D35" s="3">
        <f>+'Tab4 2015 CM CD'!I14</f>
        <v>9682.1153457384444</v>
      </c>
      <c r="E35" s="3">
        <f>+'Tab3 2016 CM CD'!I14</f>
        <v>9685.2299271406828</v>
      </c>
      <c r="F35" s="3">
        <f>+'Tab2 2017 CM CD'!I14</f>
        <v>10387.99295652458</v>
      </c>
      <c r="G35" s="6">
        <f t="shared" si="0"/>
        <v>3.2247178291053391E-2</v>
      </c>
    </row>
    <row r="36" spans="1:7">
      <c r="A36" s="100" t="s">
        <v>219</v>
      </c>
      <c r="B36" s="3">
        <f>+'Tab6 2013 CM CD'!I15</f>
        <v>39902.114323021859</v>
      </c>
      <c r="C36" s="3">
        <f>+'Tab5 2014 CM CD'!I15</f>
        <v>40757.494881301063</v>
      </c>
      <c r="D36" s="3">
        <f>+'Tab4 2015 CM CD'!I15</f>
        <v>43966.911253604165</v>
      </c>
      <c r="E36" s="3">
        <f>+'Tab3 2016 CM CD'!I15</f>
        <v>44990.181454192541</v>
      </c>
      <c r="F36" s="3">
        <f>+'Tab2 2017 CM CD'!I15</f>
        <v>47809.316446207464</v>
      </c>
      <c r="G36" s="6">
        <f t="shared" si="0"/>
        <v>4.6234787873177918E-2</v>
      </c>
    </row>
    <row r="37" spans="1:7">
      <c r="A37" s="3" t="s">
        <v>288</v>
      </c>
      <c r="B37" s="3">
        <f>+'Tab6 2013 CM CD'!I16</f>
        <v>3381.0361027672848</v>
      </c>
      <c r="C37" s="3">
        <f>+'Tab5 2014 CM CD'!I16</f>
        <v>3372.5557702213309</v>
      </c>
      <c r="D37" s="3">
        <f>+'Tab4 2015 CM CD'!I16</f>
        <v>3545.129221325973</v>
      </c>
      <c r="E37" s="3">
        <f>+'Tab3 2016 CM CD'!I16</f>
        <v>3681.5594361285425</v>
      </c>
      <c r="F37" s="3">
        <f>+'Tab2 2017 CM CD'!I16</f>
        <v>3917.9061072450604</v>
      </c>
      <c r="G37" s="6">
        <f t="shared" si="0"/>
        <v>3.7530933648801668E-2</v>
      </c>
    </row>
    <row r="38" spans="1:7">
      <c r="A38" s="3"/>
      <c r="B38" s="3"/>
      <c r="C38" s="3"/>
      <c r="D38" s="3"/>
      <c r="E38" s="3"/>
      <c r="F38" s="3"/>
    </row>
    <row r="39" spans="1:7">
      <c r="A39" s="3"/>
      <c r="B39" s="3"/>
      <c r="C39" s="3"/>
      <c r="D39" s="3"/>
      <c r="E39" s="3"/>
      <c r="F39" s="3"/>
    </row>
    <row r="40" spans="1:7" ht="17.25">
      <c r="A40" s="101" t="s">
        <v>413</v>
      </c>
      <c r="B40" s="3"/>
      <c r="C40" s="3"/>
      <c r="D40" s="3"/>
      <c r="E40" s="3"/>
      <c r="F40" s="3"/>
    </row>
    <row r="41" spans="1:7">
      <c r="A41" s="3"/>
      <c r="B41" s="3"/>
      <c r="C41" s="3"/>
      <c r="D41" s="3"/>
      <c r="E41" s="3"/>
      <c r="F41" s="3"/>
    </row>
    <row r="42" spans="1:7">
      <c r="A42" s="3"/>
      <c r="B42" s="3"/>
      <c r="C42" s="3"/>
      <c r="D42" s="3"/>
      <c r="E42" s="3"/>
      <c r="F42" s="3"/>
    </row>
    <row r="43" spans="1:7">
      <c r="A43" s="102"/>
      <c r="B43" s="102"/>
      <c r="C43" s="102"/>
      <c r="D43" s="102"/>
      <c r="E43" s="102"/>
      <c r="F43" s="102"/>
      <c r="G43" s="50"/>
    </row>
    <row r="44" spans="1:7">
      <c r="A44" s="102"/>
      <c r="B44" s="103" t="s">
        <v>394</v>
      </c>
      <c r="C44" s="103" t="s">
        <v>222</v>
      </c>
      <c r="D44" s="103" t="s">
        <v>223</v>
      </c>
      <c r="E44" s="103" t="s">
        <v>224</v>
      </c>
      <c r="F44" s="103" t="s">
        <v>225</v>
      </c>
      <c r="G44" s="104" t="s">
        <v>411</v>
      </c>
    </row>
    <row r="45" spans="1:7">
      <c r="A45" s="100" t="s">
        <v>215</v>
      </c>
      <c r="B45" s="3">
        <f>+'Tab11 2013 MA CD'!I11</f>
        <v>1240.9763127395336</v>
      </c>
      <c r="C45" s="3">
        <f>+'Tab10 2014 MA CD'!I11</f>
        <v>1234.8088276661497</v>
      </c>
      <c r="D45" s="3">
        <f>+'Tab9 2015 MA CD'!I11</f>
        <v>1238.0744187875434</v>
      </c>
      <c r="E45" s="3">
        <f>+'Tab8 2016 MA CD'!I11</f>
        <v>1219.4029927141094</v>
      </c>
      <c r="F45" s="3">
        <f>+'Tab7 2017 MA CD'!I11</f>
        <v>1260.1557210081864</v>
      </c>
      <c r="G45" s="6">
        <f t="shared" ref="G45:G50" si="1">+(F45/B45)^0.25-1</f>
        <v>3.8415806838985045E-3</v>
      </c>
    </row>
    <row r="46" spans="1:7">
      <c r="A46" s="100" t="s">
        <v>216</v>
      </c>
      <c r="B46" s="3">
        <f>+'Tab11 2013 MA CD'!I12</f>
        <v>5234.6925649101304</v>
      </c>
      <c r="C46" s="3">
        <f>+'Tab10 2014 MA CD'!I12</f>
        <v>5345.7391429258869</v>
      </c>
      <c r="D46" s="3">
        <f>+'Tab9 2015 MA CD'!I12</f>
        <v>5469.860676944958</v>
      </c>
      <c r="E46" s="3">
        <f>+'Tab8 2016 MA CD'!I12</f>
        <v>5486.6624499721647</v>
      </c>
      <c r="F46" s="3">
        <f>+'Tab7 2017 MA CD'!I12</f>
        <v>5739.4592781940564</v>
      </c>
      <c r="G46" s="6">
        <f t="shared" si="1"/>
        <v>2.3281092482623666E-2</v>
      </c>
    </row>
    <row r="47" spans="1:7">
      <c r="A47" s="100" t="s">
        <v>217</v>
      </c>
      <c r="B47" s="3">
        <f>+'Tab11 2013 MA CD'!I13</f>
        <v>13752.525201151318</v>
      </c>
      <c r="C47" s="3">
        <f>+'Tab10 2014 MA CD'!I13</f>
        <v>14082.685338357131</v>
      </c>
      <c r="D47" s="3">
        <f>+'Tab9 2015 MA CD'!I13</f>
        <v>14391.732552322395</v>
      </c>
      <c r="E47" s="3">
        <f>+'Tab8 2016 MA CD'!I13</f>
        <v>15021.416596269133</v>
      </c>
      <c r="F47" s="3">
        <f>+'Tab7 2017 MA CD'!I13</f>
        <v>15452.783483868003</v>
      </c>
      <c r="G47" s="6">
        <f t="shared" si="1"/>
        <v>2.9570445869989026E-2</v>
      </c>
    </row>
    <row r="48" spans="1:7">
      <c r="A48" s="100" t="s">
        <v>218</v>
      </c>
      <c r="B48" s="3">
        <f>+'Tab11 2013 MA CD'!I14</f>
        <v>28655.492777557884</v>
      </c>
      <c r="C48" s="3">
        <f>+'Tab10 2014 MA CD'!I14</f>
        <v>30164.627254695588</v>
      </c>
      <c r="D48" s="3">
        <f>+'Tab9 2015 MA CD'!I14</f>
        <v>30160.193635328324</v>
      </c>
      <c r="E48" s="3">
        <f>+'Tab8 2016 MA CD'!I14</f>
        <v>31504.301276592487</v>
      </c>
      <c r="F48" s="3">
        <f>+'Tab7 2017 MA CD'!I14</f>
        <v>31509.270834551517</v>
      </c>
      <c r="G48" s="6">
        <f t="shared" si="1"/>
        <v>2.4018064415227247E-2</v>
      </c>
    </row>
    <row r="49" spans="1:7">
      <c r="A49" s="100" t="s">
        <v>219</v>
      </c>
      <c r="B49" s="3">
        <f>+'Tab11 2013 MA CD'!I15</f>
        <v>68234.612263765215</v>
      </c>
      <c r="C49" s="3">
        <f>+'Tab10 2014 MA CD'!I15</f>
        <v>74424.949845337425</v>
      </c>
      <c r="D49" s="3">
        <f>+'Tab9 2015 MA CD'!I15</f>
        <v>75583.24341119836</v>
      </c>
      <c r="E49" s="3">
        <f>+'Tab8 2016 MA CD'!I15</f>
        <v>76123.111896551287</v>
      </c>
      <c r="F49" s="3">
        <f>+'Tab7 2017 MA CD'!I15</f>
        <v>77474.78650931755</v>
      </c>
      <c r="G49" s="6">
        <f t="shared" si="1"/>
        <v>3.2259563225923493E-2</v>
      </c>
    </row>
    <row r="50" spans="1:7">
      <c r="A50" s="100" t="s">
        <v>288</v>
      </c>
      <c r="B50" s="3">
        <f>+'Tab11 2013 MA CD'!I16</f>
        <v>9175.5698433502112</v>
      </c>
      <c r="C50" s="3">
        <f>+'Tab10 2014 MA CD'!I16</f>
        <v>9396.8628620655327</v>
      </c>
      <c r="D50" s="3">
        <f>+'Tab9 2015 MA CD'!I16</f>
        <v>9725.5674423705277</v>
      </c>
      <c r="E50" s="3">
        <f>+'Tab8 2016 MA CD'!I16</f>
        <v>9962.0453060565414</v>
      </c>
      <c r="F50" s="3">
        <f>+'Tab7 2017 MA CD'!I16</f>
        <v>10310.40108188217</v>
      </c>
      <c r="G50" s="6">
        <f t="shared" si="1"/>
        <v>2.9581258880028605E-2</v>
      </c>
    </row>
    <row r="53" spans="1:7" ht="15.6" customHeight="1">
      <c r="A53" s="105" t="s">
        <v>414</v>
      </c>
      <c r="E53" s="100"/>
      <c r="F53" s="18"/>
    </row>
    <row r="54" spans="1:7" ht="15.6" customHeight="1">
      <c r="A54" s="100"/>
      <c r="E54" s="100"/>
      <c r="F54" s="18"/>
    </row>
    <row r="55" spans="1:7">
      <c r="A55" s="102"/>
      <c r="B55" s="102"/>
      <c r="C55" s="102"/>
      <c r="E55" s="100"/>
      <c r="F55" s="18"/>
    </row>
    <row r="56" spans="1:7">
      <c r="A56" s="102"/>
      <c r="B56" s="103" t="s">
        <v>221</v>
      </c>
      <c r="C56" s="103" t="s">
        <v>226</v>
      </c>
      <c r="E56" s="100"/>
      <c r="F56" s="18"/>
    </row>
    <row r="57" spans="1:7">
      <c r="A57" s="100" t="s">
        <v>215</v>
      </c>
      <c r="B57" s="95">
        <f>+G32</f>
        <v>-3.1160534886307545E-2</v>
      </c>
      <c r="C57" s="95">
        <f>+G45</f>
        <v>3.8415806838985045E-3</v>
      </c>
      <c r="E57" s="100"/>
      <c r="F57" s="18"/>
    </row>
    <row r="58" spans="1:7">
      <c r="A58" s="100" t="s">
        <v>216</v>
      </c>
      <c r="B58" s="95">
        <f t="shared" ref="B58:B62" si="2">+G33</f>
        <v>2.8269989398128637E-3</v>
      </c>
      <c r="C58" s="95">
        <f t="shared" ref="C58:C62" si="3">+G46</f>
        <v>2.3281092482623666E-2</v>
      </c>
      <c r="E58" s="100"/>
      <c r="F58" s="18"/>
    </row>
    <row r="59" spans="1:7">
      <c r="A59" s="100" t="s">
        <v>217</v>
      </c>
      <c r="B59" s="95">
        <f t="shared" si="2"/>
        <v>2.1236389552902413E-2</v>
      </c>
      <c r="C59" s="95">
        <f t="shared" si="3"/>
        <v>2.9570445869989026E-2</v>
      </c>
      <c r="E59" s="100"/>
      <c r="F59" s="18"/>
    </row>
    <row r="60" spans="1:7">
      <c r="A60" s="100" t="s">
        <v>218</v>
      </c>
      <c r="B60" s="95">
        <f t="shared" si="2"/>
        <v>3.2247178291053391E-2</v>
      </c>
      <c r="C60" s="95">
        <f t="shared" si="3"/>
        <v>2.4018064415227247E-2</v>
      </c>
      <c r="F60" s="18"/>
    </row>
    <row r="61" spans="1:7">
      <c r="A61" s="100" t="s">
        <v>219</v>
      </c>
      <c r="B61" s="95">
        <f t="shared" si="2"/>
        <v>4.6234787873177918E-2</v>
      </c>
      <c r="C61" s="95">
        <f t="shared" si="3"/>
        <v>3.2259563225923493E-2</v>
      </c>
      <c r="F61" s="18"/>
    </row>
    <row r="62" spans="1:7">
      <c r="A62" s="3" t="s">
        <v>288</v>
      </c>
      <c r="B62" s="95">
        <f t="shared" si="2"/>
        <v>3.7530933648801668E-2</v>
      </c>
      <c r="C62" s="95">
        <f t="shared" si="3"/>
        <v>2.9581258880028605E-2</v>
      </c>
    </row>
    <row r="65" spans="1:3" ht="17.25">
      <c r="A65" s="101" t="s">
        <v>416</v>
      </c>
    </row>
    <row r="67" spans="1:3">
      <c r="A67" s="102"/>
      <c r="B67" s="102"/>
      <c r="C67" s="102"/>
    </row>
    <row r="68" spans="1:3">
      <c r="A68" s="102" t="s">
        <v>396</v>
      </c>
      <c r="B68" s="103" t="s">
        <v>415</v>
      </c>
      <c r="C68" s="103" t="s">
        <v>417</v>
      </c>
    </row>
    <row r="69" spans="1:3">
      <c r="A69" s="10" t="s">
        <v>394</v>
      </c>
      <c r="B69" t="s">
        <v>221</v>
      </c>
      <c r="C69" t="s">
        <v>418</v>
      </c>
    </row>
    <row r="70" spans="1:3">
      <c r="A70" s="10" t="s">
        <v>222</v>
      </c>
      <c r="B70" t="s">
        <v>221</v>
      </c>
      <c r="C70" t="s">
        <v>419</v>
      </c>
    </row>
    <row r="71" spans="1:3">
      <c r="A71" s="10" t="s">
        <v>223</v>
      </c>
      <c r="B71" t="s">
        <v>221</v>
      </c>
      <c r="C71" t="s">
        <v>420</v>
      </c>
    </row>
    <row r="72" spans="1:3">
      <c r="A72" s="10" t="s">
        <v>224</v>
      </c>
      <c r="B72" t="s">
        <v>221</v>
      </c>
      <c r="C72" t="s">
        <v>421</v>
      </c>
    </row>
    <row r="73" spans="1:3">
      <c r="A73" s="10" t="s">
        <v>225</v>
      </c>
      <c r="B73" t="s">
        <v>221</v>
      </c>
      <c r="C73" t="s">
        <v>422</v>
      </c>
    </row>
    <row r="74" spans="1:3">
      <c r="A74" s="10" t="s">
        <v>394</v>
      </c>
      <c r="B74" t="s">
        <v>226</v>
      </c>
      <c r="C74" t="s">
        <v>423</v>
      </c>
    </row>
    <row r="75" spans="1:3">
      <c r="A75" s="10" t="s">
        <v>222</v>
      </c>
      <c r="B75" t="s">
        <v>226</v>
      </c>
      <c r="C75" t="s">
        <v>424</v>
      </c>
    </row>
    <row r="76" spans="1:3">
      <c r="A76" s="10" t="s">
        <v>223</v>
      </c>
      <c r="B76" t="s">
        <v>226</v>
      </c>
      <c r="C76" t="s">
        <v>425</v>
      </c>
    </row>
    <row r="77" spans="1:3">
      <c r="A77" s="10" t="s">
        <v>224</v>
      </c>
      <c r="B77" t="s">
        <v>226</v>
      </c>
      <c r="C77" t="s">
        <v>426</v>
      </c>
    </row>
    <row r="78" spans="1:3">
      <c r="A78" s="10" t="s">
        <v>225</v>
      </c>
      <c r="B78" t="s">
        <v>226</v>
      </c>
      <c r="C78" t="s">
        <v>427</v>
      </c>
    </row>
    <row r="80" spans="1:3">
      <c r="A80" t="s">
        <v>428</v>
      </c>
    </row>
  </sheetData>
  <pageMargins left="0.7" right="0.7" top="0.75" bottom="0.75" header="0.3" footer="0.3"/>
  <pageSetup scale="94" fitToHeight="0" orientation="landscape" r:id="rId1"/>
  <rowBreaks count="2" manualBreakCount="2">
    <brk id="25" max="6" man="1"/>
    <brk id="5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7DBA-CF7B-4CE5-BA24-111D70396D56}">
  <sheetPr>
    <tabColor rgb="FF00948E"/>
  </sheetPr>
  <dimension ref="A1:AC23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sqref="A1:A3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1.5703125" customWidth="1"/>
    <col min="26" max="26" width="20" customWidth="1"/>
    <col min="27" max="27" width="14.42578125" style="3" customWidth="1"/>
    <col min="28" max="28" width="19.7109375" style="3" customWidth="1"/>
    <col min="29" max="29" width="18.28515625" customWidth="1"/>
  </cols>
  <sheetData>
    <row r="1" spans="1:29" ht="18.75">
      <c r="A1" s="58" t="s">
        <v>238</v>
      </c>
    </row>
    <row r="2" spans="1:29" ht="18.75">
      <c r="A2" s="58" t="s">
        <v>239</v>
      </c>
    </row>
    <row r="3" spans="1:29" ht="18.75">
      <c r="A3" s="58" t="s">
        <v>272</v>
      </c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SUMIF($B$25:$B$231,$B11,C$25:C$231)</f>
        <v>198004104</v>
      </c>
      <c r="D11" s="15">
        <f t="shared" si="0"/>
        <v>25067132</v>
      </c>
      <c r="E11" s="15">
        <f t="shared" si="0"/>
        <v>2121055849.3900001</v>
      </c>
      <c r="G11" s="3">
        <f t="shared" ref="G11:G16" si="1">+E11/C11</f>
        <v>10.712181245445297</v>
      </c>
      <c r="H11" s="3">
        <f t="shared" ref="H11:H16" si="2">+G11*12</f>
        <v>128.54617494534358</v>
      </c>
      <c r="I11" s="3">
        <f t="shared" ref="I11:I16" si="3">+E11/D11</f>
        <v>84.615018957493831</v>
      </c>
      <c r="J11" s="2">
        <f>+C11/12</f>
        <v>16500342</v>
      </c>
      <c r="K11" s="4">
        <f t="shared" ref="K11:K16" si="4">+C11/D11</f>
        <v>7.8989532587932274</v>
      </c>
      <c r="M11" s="5">
        <f>+C11/C$16</f>
        <v>0.41854649741180333</v>
      </c>
      <c r="N11" s="5">
        <f>+D11/D$16</f>
        <v>0.49445867751078576</v>
      </c>
      <c r="O11" s="6">
        <f>+E11/E$16</f>
        <v>1.1364377269233814E-2</v>
      </c>
      <c r="Q11" s="2">
        <f>+C11</f>
        <v>198004104</v>
      </c>
      <c r="R11" s="2">
        <f>+D11</f>
        <v>25067132</v>
      </c>
      <c r="S11" s="3">
        <f>+E11</f>
        <v>2121055849.3900001</v>
      </c>
      <c r="U11" s="6">
        <f t="shared" ref="U11:W15" si="5">+Q11/C$16</f>
        <v>0.41854649741180333</v>
      </c>
      <c r="V11" s="5">
        <f t="shared" si="5"/>
        <v>0.49445867751078576</v>
      </c>
      <c r="W11" s="6">
        <f t="shared" si="5"/>
        <v>1.1364377269233814E-2</v>
      </c>
      <c r="Y11" s="15">
        <f>SUMIF($B$25:$B$231,$B11,Y$25:Y$231)</f>
        <v>350438635714288.31</v>
      </c>
      <c r="Z11" s="6">
        <f>+Y11/$Y$16</f>
        <v>1.7838689443397865E-2</v>
      </c>
      <c r="AA11" s="3">
        <f t="shared" ref="AA11:AA16" si="6">+Y11/J11</f>
        <v>21238264.983494785</v>
      </c>
      <c r="AB11" s="3">
        <f t="shared" ref="AB11:AB16" si="7">+AA11^0.5</f>
        <v>4608.4992116191997</v>
      </c>
      <c r="AC11" s="1">
        <f t="shared" ref="AC11:AC16" si="8">+AB11/H11</f>
        <v>35.850924491364154</v>
      </c>
    </row>
    <row r="12" spans="1:29">
      <c r="B12" s="9" t="s">
        <v>216</v>
      </c>
      <c r="C12" s="15">
        <f t="shared" si="0"/>
        <v>134912803</v>
      </c>
      <c r="D12" s="15">
        <f t="shared" si="0"/>
        <v>12814856</v>
      </c>
      <c r="E12" s="15">
        <f t="shared" si="0"/>
        <v>12605674037.68</v>
      </c>
      <c r="G12" s="3">
        <f t="shared" si="1"/>
        <v>93.435713715621191</v>
      </c>
      <c r="H12" s="3">
        <f t="shared" si="2"/>
        <v>1121.2285645874542</v>
      </c>
      <c r="I12" s="3">
        <f t="shared" si="3"/>
        <v>983.67660453461201</v>
      </c>
      <c r="J12" s="2">
        <f>+C12/12</f>
        <v>11242733.583333334</v>
      </c>
      <c r="K12" s="4">
        <f t="shared" si="4"/>
        <v>10.527843855600095</v>
      </c>
      <c r="M12" s="5">
        <f t="shared" ref="M12:O16" si="9">+C12/C$16</f>
        <v>0.28518237759182319</v>
      </c>
      <c r="N12" s="5">
        <f t="shared" si="9"/>
        <v>0.25277789059598677</v>
      </c>
      <c r="O12" s="6">
        <f t="shared" si="9"/>
        <v>6.7539775314440997E-2</v>
      </c>
      <c r="Q12" s="2">
        <f>+Q11+C12</f>
        <v>332916907</v>
      </c>
      <c r="R12" s="2">
        <f>+R11+D12</f>
        <v>37881988</v>
      </c>
      <c r="S12" s="3">
        <f>+S11+E12</f>
        <v>14726729887.07</v>
      </c>
      <c r="U12" s="6">
        <f t="shared" si="5"/>
        <v>0.70372887500362657</v>
      </c>
      <c r="V12" s="5">
        <f t="shared" si="5"/>
        <v>0.74723656810677253</v>
      </c>
      <c r="W12" s="6">
        <f t="shared" si="5"/>
        <v>7.8904152583674808E-2</v>
      </c>
      <c r="Y12" s="15">
        <f>SUMIF($B$25:$B$231,$B12,Y$25:Y$231)</f>
        <v>149236356930818.5</v>
      </c>
      <c r="Z12" s="6">
        <f>+Y12/$Y$16</f>
        <v>7.5967109606128493E-3</v>
      </c>
      <c r="AA12" s="3">
        <f t="shared" si="6"/>
        <v>13274027.693056099</v>
      </c>
      <c r="AB12" s="3">
        <f t="shared" si="7"/>
        <v>3643.3539071926707</v>
      </c>
      <c r="AC12" s="1">
        <f t="shared" si="8"/>
        <v>3.2494301539072983</v>
      </c>
    </row>
    <row r="13" spans="1:29">
      <c r="B13" s="9" t="s">
        <v>217</v>
      </c>
      <c r="C13" s="15">
        <f t="shared" si="0"/>
        <v>82438738</v>
      </c>
      <c r="D13" s="15">
        <f t="shared" si="0"/>
        <v>7598653</v>
      </c>
      <c r="E13" s="15">
        <f t="shared" si="0"/>
        <v>27746732882.199997</v>
      </c>
      <c r="G13" s="3">
        <f t="shared" si="1"/>
        <v>336.57396456263069</v>
      </c>
      <c r="H13" s="3">
        <f t="shared" si="2"/>
        <v>4038.8875747515685</v>
      </c>
      <c r="I13" s="3">
        <f t="shared" si="3"/>
        <v>3651.5330917466554</v>
      </c>
      <c r="J13" s="2">
        <f>+C13/12</f>
        <v>6869894.833333333</v>
      </c>
      <c r="K13" s="4">
        <f t="shared" si="4"/>
        <v>10.849125233116975</v>
      </c>
      <c r="M13" s="5">
        <f t="shared" si="9"/>
        <v>0.17426126198348563</v>
      </c>
      <c r="N13" s="5">
        <f t="shared" si="9"/>
        <v>0.14988630981970194</v>
      </c>
      <c r="O13" s="6">
        <f t="shared" si="9"/>
        <v>0.14866385557582606</v>
      </c>
      <c r="Q13" s="2">
        <f t="shared" ref="Q13:S15" si="10">+Q12+C13</f>
        <v>415355645</v>
      </c>
      <c r="R13" s="2">
        <f t="shared" si="10"/>
        <v>45480641</v>
      </c>
      <c r="S13" s="3">
        <f t="shared" si="10"/>
        <v>42473462769.269997</v>
      </c>
      <c r="U13" s="6">
        <f t="shared" si="5"/>
        <v>0.87799013698711215</v>
      </c>
      <c r="V13" s="5">
        <f t="shared" si="5"/>
        <v>0.89712287792647449</v>
      </c>
      <c r="W13" s="6">
        <f t="shared" si="5"/>
        <v>0.22756800815950087</v>
      </c>
      <c r="Y13" s="15">
        <f>SUMIF($B$25:$B$231,$B13,Y$25:Y$231)</f>
        <v>17265696064506.723</v>
      </c>
      <c r="Z13" s="6">
        <f>+Y13/$Y$16</f>
        <v>8.788910774379956E-4</v>
      </c>
      <c r="AA13" s="3">
        <f t="shared" si="6"/>
        <v>2513240.2290544608</v>
      </c>
      <c r="AB13" s="3">
        <f t="shared" si="7"/>
        <v>1585.3202291822497</v>
      </c>
      <c r="AC13" s="1">
        <f t="shared" si="8"/>
        <v>0.39251407716635006</v>
      </c>
    </row>
    <row r="14" spans="1:29">
      <c r="B14" s="9" t="s">
        <v>218</v>
      </c>
      <c r="C14" s="15">
        <f t="shared" si="0"/>
        <v>28279929</v>
      </c>
      <c r="D14" s="15">
        <f t="shared" si="0"/>
        <v>2562747</v>
      </c>
      <c r="E14" s="15">
        <f t="shared" si="0"/>
        <v>24820793940.090004</v>
      </c>
      <c r="G14" s="3">
        <f t="shared" si="1"/>
        <v>877.68232869644066</v>
      </c>
      <c r="H14" s="3">
        <f t="shared" si="2"/>
        <v>10532.187944357287</v>
      </c>
      <c r="I14" s="3">
        <f t="shared" si="3"/>
        <v>9685.2299271406828</v>
      </c>
      <c r="J14" s="2">
        <f>+C14/12</f>
        <v>2356660.75</v>
      </c>
      <c r="K14" s="4">
        <f t="shared" si="4"/>
        <v>11.035006186720734</v>
      </c>
      <c r="M14" s="5">
        <f t="shared" si="9"/>
        <v>5.977888837094246E-2</v>
      </c>
      <c r="N14" s="5">
        <f t="shared" si="9"/>
        <v>5.0551155689240145E-2</v>
      </c>
      <c r="O14" s="6">
        <f t="shared" si="9"/>
        <v>0.1329870057585788</v>
      </c>
      <c r="Q14" s="2">
        <f t="shared" si="10"/>
        <v>443635574</v>
      </c>
      <c r="R14" s="2">
        <f t="shared" si="10"/>
        <v>48043388</v>
      </c>
      <c r="S14" s="3">
        <f t="shared" si="10"/>
        <v>67294256709.360001</v>
      </c>
      <c r="U14" s="6">
        <f t="shared" si="5"/>
        <v>0.93776902535805462</v>
      </c>
      <c r="V14" s="5">
        <f t="shared" si="5"/>
        <v>0.94767403361571467</v>
      </c>
      <c r="W14" s="6">
        <f t="shared" si="5"/>
        <v>0.3605550139180797</v>
      </c>
      <c r="Y14" s="15">
        <f>SUMIF($B$25:$B$231,$B14,Y$25:Y$231)</f>
        <v>90780275247138.5</v>
      </c>
      <c r="Z14" s="6">
        <f>+Y14/$Y$16</f>
        <v>4.6210690622599483E-3</v>
      </c>
      <c r="AA14" s="3">
        <f t="shared" si="6"/>
        <v>38520722.699327216</v>
      </c>
      <c r="AB14" s="3">
        <f t="shared" si="7"/>
        <v>6206.5064810509311</v>
      </c>
      <c r="AC14" s="1">
        <f t="shared" si="8"/>
        <v>0.58928937784253288</v>
      </c>
    </row>
    <row r="15" spans="1:29">
      <c r="B15" s="9" t="s">
        <v>219</v>
      </c>
      <c r="C15" s="15">
        <f t="shared" si="0"/>
        <v>29439951</v>
      </c>
      <c r="D15" s="15">
        <f t="shared" si="0"/>
        <v>2652723</v>
      </c>
      <c r="E15" s="15">
        <f t="shared" si="0"/>
        <v>119346489117.71001</v>
      </c>
      <c r="G15" s="3">
        <f t="shared" si="1"/>
        <v>4053.8956439740682</v>
      </c>
      <c r="H15" s="3">
        <f t="shared" si="2"/>
        <v>48646.747727688817</v>
      </c>
      <c r="I15" s="3">
        <f t="shared" si="3"/>
        <v>44990.181454192541</v>
      </c>
      <c r="J15" s="2">
        <f>+C15/12</f>
        <v>2453329.25</v>
      </c>
      <c r="K15" s="4">
        <f t="shared" si="4"/>
        <v>11.098011741142969</v>
      </c>
      <c r="M15" s="5">
        <f t="shared" si="9"/>
        <v>6.2230974641945387E-2</v>
      </c>
      <c r="N15" s="5">
        <f t="shared" si="9"/>
        <v>5.2325966384285376E-2</v>
      </c>
      <c r="O15" s="6">
        <f t="shared" si="9"/>
        <v>0.63944498608192035</v>
      </c>
      <c r="Q15" s="2">
        <f t="shared" si="10"/>
        <v>473075525</v>
      </c>
      <c r="R15" s="2">
        <f t="shared" si="10"/>
        <v>50696111</v>
      </c>
      <c r="S15" s="3">
        <f t="shared" si="10"/>
        <v>186640745827.07001</v>
      </c>
      <c r="U15" s="6">
        <f t="shared" si="5"/>
        <v>1</v>
      </c>
      <c r="V15" s="5">
        <f t="shared" si="5"/>
        <v>1</v>
      </c>
      <c r="W15" s="6">
        <f t="shared" si="5"/>
        <v>1</v>
      </c>
      <c r="Y15" s="15">
        <f>SUMIF($B$25:$B$231,$B15,Y$25:Y$231)</f>
        <v>1.9037143465475108E+16</v>
      </c>
      <c r="Z15" s="6">
        <f>+Y15/$Y$16</f>
        <v>0.9690646394562914</v>
      </c>
      <c r="AA15" s="3">
        <f t="shared" si="6"/>
        <v>7759718132.1973429</v>
      </c>
      <c r="AB15" s="3">
        <f t="shared" si="7"/>
        <v>88089.262297951747</v>
      </c>
      <c r="AC15" s="1">
        <f t="shared" si="8"/>
        <v>1.8107944808777625</v>
      </c>
    </row>
    <row r="16" spans="1:29">
      <c r="B16" s="21" t="s">
        <v>227</v>
      </c>
      <c r="C16" s="22">
        <f>SUM(C25:C231)</f>
        <v>473075525</v>
      </c>
      <c r="D16" s="22">
        <f>SUM(D25:D231)</f>
        <v>50696111</v>
      </c>
      <c r="E16" s="17">
        <f>SUM(E25:E231)</f>
        <v>186640745827.07001</v>
      </c>
      <c r="G16" s="17">
        <f t="shared" si="1"/>
        <v>394.52631971833677</v>
      </c>
      <c r="H16" s="17">
        <f t="shared" si="2"/>
        <v>4734.3158366200414</v>
      </c>
      <c r="I16" s="17">
        <f t="shared" si="3"/>
        <v>3681.5594361285425</v>
      </c>
      <c r="J16" s="22">
        <f>SUM(J11:J15)</f>
        <v>39422960.416666672</v>
      </c>
      <c r="K16" s="23">
        <f t="shared" si="4"/>
        <v>9.3315939954447398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1.964486442943186E+16</v>
      </c>
      <c r="Z16" s="46">
        <f>SUM(Z11:Z15)</f>
        <v>1</v>
      </c>
      <c r="AA16" s="17">
        <f t="shared" si="6"/>
        <v>498310228.90728134</v>
      </c>
      <c r="AB16" s="17">
        <f t="shared" si="7"/>
        <v>22322.863367123882</v>
      </c>
      <c r="AC16" s="47">
        <f t="shared" si="8"/>
        <v>4.7151191719099144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97907847</v>
      </c>
      <c r="D25" s="2">
        <v>14349192</v>
      </c>
      <c r="E25" s="3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8158987.25</v>
      </c>
      <c r="K25" s="18">
        <f>IF(D25=0,0,C25/D25)</f>
        <v>6.8232306738943906</v>
      </c>
      <c r="M25" s="5">
        <f>+C25/C$16</f>
        <v>0.20696028821190865</v>
      </c>
      <c r="N25" s="5">
        <f t="shared" ref="N25:O40" si="12">+D25/D$16</f>
        <v>0.28304324960942268</v>
      </c>
      <c r="O25" s="6">
        <f t="shared" si="12"/>
        <v>0</v>
      </c>
      <c r="Q25" s="11">
        <f>+C25</f>
        <v>97907847</v>
      </c>
      <c r="R25" s="11">
        <f>+D25</f>
        <v>14349192</v>
      </c>
      <c r="S25" s="8">
        <f>+E25</f>
        <v>0</v>
      </c>
      <c r="U25" s="6">
        <f t="shared" ref="U25:W88" si="13">+Q25/C$16</f>
        <v>0.20696028821190865</v>
      </c>
      <c r="V25" s="6">
        <f t="shared" si="13"/>
        <v>0.28304324960942268</v>
      </c>
      <c r="W25" s="6">
        <f t="shared" si="13"/>
        <v>0</v>
      </c>
      <c r="Y25" s="8">
        <f>((H25-$H$16)^2)*J25</f>
        <v>182873471435802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751328</v>
      </c>
      <c r="D26" s="2">
        <v>95946</v>
      </c>
      <c r="E26" s="3">
        <v>316249.68</v>
      </c>
      <c r="G26" s="7">
        <f t="shared" ref="G26:G89" si="14">IF(C26=0,0,+E26/C26)</f>
        <v>0.4209209293411133</v>
      </c>
      <c r="H26" s="7">
        <f t="shared" ref="H26:H89" si="15">+G26*12</f>
        <v>5.0510511520933594</v>
      </c>
      <c r="I26" s="7">
        <f t="shared" ref="I26:I89" si="16">IF(D26=0,0,E26/D26)</f>
        <v>3.2961215683822149</v>
      </c>
      <c r="J26" s="2">
        <f t="shared" ref="J26:J89" si="17">+C26/12</f>
        <v>62610.666666666664</v>
      </c>
      <c r="K26" s="18">
        <f t="shared" ref="K26:K89" si="18">IF(D26=0,0,C26/D26)</f>
        <v>7.8307381235278175</v>
      </c>
      <c r="M26" s="5">
        <f t="shared" ref="M26:O89" si="19">+C26/C$16</f>
        <v>1.5881777016471101E-3</v>
      </c>
      <c r="N26" s="5">
        <f t="shared" si="12"/>
        <v>1.8925712072864918E-3</v>
      </c>
      <c r="O26" s="6">
        <f t="shared" si="12"/>
        <v>1.6944300056163394E-6</v>
      </c>
      <c r="Q26" s="11">
        <f t="shared" ref="Q26:S41" si="20">+Q25+C26</f>
        <v>98659175</v>
      </c>
      <c r="R26" s="11">
        <f t="shared" si="20"/>
        <v>14445138</v>
      </c>
      <c r="S26" s="8">
        <f t="shared" si="20"/>
        <v>316249.68</v>
      </c>
      <c r="U26" s="6">
        <f t="shared" si="13"/>
        <v>0.20854846591355578</v>
      </c>
      <c r="V26" s="6">
        <f t="shared" si="13"/>
        <v>0.28493582081670921</v>
      </c>
      <c r="W26" s="6">
        <f t="shared" si="13"/>
        <v>1.6944300056163394E-6</v>
      </c>
      <c r="Y26" s="8">
        <f t="shared" ref="Y26:Y89" si="21">((H26-$H$16)^2)*J26</f>
        <v>1400346752817.1912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1232755</v>
      </c>
      <c r="D27" s="2">
        <v>160001</v>
      </c>
      <c r="E27" s="3">
        <v>1199956.78</v>
      </c>
      <c r="G27" s="7">
        <f t="shared" si="14"/>
        <v>0.97339437276668928</v>
      </c>
      <c r="H27" s="7">
        <f t="shared" si="15"/>
        <v>11.680732473200271</v>
      </c>
      <c r="I27" s="7">
        <f t="shared" si="16"/>
        <v>7.4996830019812375</v>
      </c>
      <c r="J27" s="2">
        <f t="shared" si="17"/>
        <v>102729.58333333333</v>
      </c>
      <c r="K27" s="18">
        <f t="shared" si="18"/>
        <v>7.7046705958087758</v>
      </c>
      <c r="M27" s="5">
        <f t="shared" si="19"/>
        <v>2.605831278208696E-3</v>
      </c>
      <c r="N27" s="5">
        <f t="shared" si="12"/>
        <v>3.1560803549605609E-3</v>
      </c>
      <c r="O27" s="6">
        <f t="shared" si="12"/>
        <v>6.4292326666536535E-6</v>
      </c>
      <c r="Q27" s="11">
        <f t="shared" si="20"/>
        <v>99891930</v>
      </c>
      <c r="R27" s="11">
        <f t="shared" si="20"/>
        <v>14605139</v>
      </c>
      <c r="S27" s="8">
        <f t="shared" si="20"/>
        <v>1516206.46</v>
      </c>
      <c r="U27" s="6">
        <f t="shared" si="13"/>
        <v>0.21115429719176446</v>
      </c>
      <c r="V27" s="6">
        <f t="shared" si="13"/>
        <v>0.28809190117166977</v>
      </c>
      <c r="W27" s="6">
        <f t="shared" si="13"/>
        <v>8.1236626722699917E-6</v>
      </c>
      <c r="Y27" s="8">
        <f t="shared" si="21"/>
        <v>2291206900410.1934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1213812</v>
      </c>
      <c r="D28" s="2">
        <v>162030</v>
      </c>
      <c r="E28" s="3">
        <v>1994968.04</v>
      </c>
      <c r="G28" s="7">
        <f t="shared" si="14"/>
        <v>1.6435560366844288</v>
      </c>
      <c r="H28" s="7">
        <f t="shared" si="15"/>
        <v>19.722672440213145</v>
      </c>
      <c r="I28" s="7">
        <f t="shared" si="16"/>
        <v>12.312337468370055</v>
      </c>
      <c r="J28" s="2">
        <f t="shared" si="17"/>
        <v>101151</v>
      </c>
      <c r="K28" s="18">
        <f t="shared" si="18"/>
        <v>7.4912793927050547</v>
      </c>
      <c r="M28" s="5">
        <f t="shared" si="19"/>
        <v>2.5657890460513678E-3</v>
      </c>
      <c r="N28" s="5">
        <f t="shared" si="12"/>
        <v>3.1961031488194429E-3</v>
      </c>
      <c r="O28" s="6">
        <f t="shared" si="12"/>
        <v>1.0688813051831761E-5</v>
      </c>
      <c r="Q28" s="11">
        <f t="shared" si="20"/>
        <v>101105742</v>
      </c>
      <c r="R28" s="11">
        <f t="shared" si="20"/>
        <v>14767169</v>
      </c>
      <c r="S28" s="8">
        <f t="shared" si="20"/>
        <v>3511174.5</v>
      </c>
      <c r="U28" s="6">
        <f t="shared" si="13"/>
        <v>0.21372008623781583</v>
      </c>
      <c r="V28" s="6">
        <f t="shared" si="13"/>
        <v>0.29128800432048918</v>
      </c>
      <c r="W28" s="6">
        <f t="shared" si="13"/>
        <v>1.8812475724101753E-5</v>
      </c>
      <c r="Y28" s="8">
        <f t="shared" si="21"/>
        <v>2248322594771.1108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942423</v>
      </c>
      <c r="D29" s="2">
        <v>123089</v>
      </c>
      <c r="E29" s="3">
        <v>2137638.34</v>
      </c>
      <c r="G29" s="7">
        <f t="shared" si="14"/>
        <v>2.2682365986398887</v>
      </c>
      <c r="H29" s="7">
        <f t="shared" si="15"/>
        <v>27.218839183678664</v>
      </c>
      <c r="I29" s="7">
        <f t="shared" si="16"/>
        <v>17.366607414147484</v>
      </c>
      <c r="J29" s="2">
        <f t="shared" si="17"/>
        <v>78535.25</v>
      </c>
      <c r="K29" s="18">
        <f t="shared" si="18"/>
        <v>7.6564355872580006</v>
      </c>
      <c r="M29" s="5">
        <f t="shared" si="19"/>
        <v>1.9921195458167066E-3</v>
      </c>
      <c r="N29" s="5">
        <f t="shared" si="12"/>
        <v>2.4279771677160797E-3</v>
      </c>
      <c r="O29" s="6">
        <f t="shared" si="12"/>
        <v>1.1453224377814081E-5</v>
      </c>
      <c r="Q29" s="11">
        <f t="shared" si="20"/>
        <v>102048165</v>
      </c>
      <c r="R29" s="11">
        <f t="shared" si="20"/>
        <v>14890258</v>
      </c>
      <c r="S29" s="8">
        <f t="shared" si="20"/>
        <v>5648812.8399999999</v>
      </c>
      <c r="U29" s="6">
        <f t="shared" si="13"/>
        <v>0.21571220578363254</v>
      </c>
      <c r="V29" s="6">
        <f t="shared" si="13"/>
        <v>0.29371598148820527</v>
      </c>
      <c r="W29" s="6">
        <f t="shared" si="13"/>
        <v>3.0265700101915835E-5</v>
      </c>
      <c r="Y29" s="8">
        <f t="shared" si="21"/>
        <v>1740086854112.5923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1571902</v>
      </c>
      <c r="D30" s="2">
        <v>183169</v>
      </c>
      <c r="E30" s="3">
        <v>3977305.5600000005</v>
      </c>
      <c r="G30" s="7">
        <f t="shared" si="14"/>
        <v>2.5302503336722011</v>
      </c>
      <c r="H30" s="7">
        <f t="shared" si="15"/>
        <v>30.363004004066411</v>
      </c>
      <c r="I30" s="7">
        <f t="shared" si="16"/>
        <v>21.713857475882932</v>
      </c>
      <c r="J30" s="2">
        <f t="shared" si="17"/>
        <v>130991.83333333333</v>
      </c>
      <c r="K30" s="18">
        <f t="shared" si="18"/>
        <v>8.5817032358095524</v>
      </c>
      <c r="M30" s="5">
        <f t="shared" si="19"/>
        <v>3.3227294944078961E-3</v>
      </c>
      <c r="N30" s="5">
        <f t="shared" si="12"/>
        <v>3.6130779341239806E-3</v>
      </c>
      <c r="O30" s="6">
        <f t="shared" si="12"/>
        <v>2.130995320649399E-5</v>
      </c>
      <c r="Q30" s="11">
        <f t="shared" si="20"/>
        <v>103620067</v>
      </c>
      <c r="R30" s="11">
        <f t="shared" si="20"/>
        <v>15073427</v>
      </c>
      <c r="S30" s="8">
        <f t="shared" si="20"/>
        <v>9626118.4000000004</v>
      </c>
      <c r="U30" s="6">
        <f t="shared" si="13"/>
        <v>0.21903493527804044</v>
      </c>
      <c r="V30" s="6">
        <f t="shared" si="13"/>
        <v>0.29732905942232923</v>
      </c>
      <c r="W30" s="6">
        <f t="shared" si="13"/>
        <v>5.1575653308409825E-5</v>
      </c>
      <c r="Y30" s="8">
        <f t="shared" si="21"/>
        <v>2898478859703.2832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1012800</v>
      </c>
      <c r="D31" s="2">
        <v>124347</v>
      </c>
      <c r="E31" s="3">
        <v>3368278.4299999997</v>
      </c>
      <c r="G31" s="7">
        <f t="shared" si="14"/>
        <v>3.3257093503159556</v>
      </c>
      <c r="H31" s="7">
        <f t="shared" si="15"/>
        <v>39.908512203791467</v>
      </c>
      <c r="I31" s="7">
        <f t="shared" si="16"/>
        <v>27.087733761168341</v>
      </c>
      <c r="J31" s="2">
        <f t="shared" si="17"/>
        <v>84400</v>
      </c>
      <c r="K31" s="18">
        <f t="shared" si="18"/>
        <v>8.144949214697581</v>
      </c>
      <c r="M31" s="5">
        <f t="shared" si="19"/>
        <v>2.1408843757030126E-3</v>
      </c>
      <c r="N31" s="5">
        <f t="shared" si="12"/>
        <v>2.4527916944161654E-3</v>
      </c>
      <c r="O31" s="6">
        <f t="shared" si="12"/>
        <v>1.8046854748002574E-5</v>
      </c>
      <c r="Q31" s="11">
        <f t="shared" si="20"/>
        <v>104632867</v>
      </c>
      <c r="R31" s="11">
        <f t="shared" si="20"/>
        <v>15197774</v>
      </c>
      <c r="S31" s="8">
        <f t="shared" si="20"/>
        <v>12994396.83</v>
      </c>
      <c r="U31" s="6">
        <f t="shared" si="13"/>
        <v>0.22117581965374344</v>
      </c>
      <c r="V31" s="6">
        <f t="shared" si="13"/>
        <v>0.29978185111674543</v>
      </c>
      <c r="W31" s="6">
        <f t="shared" si="13"/>
        <v>6.9622508056412403E-5</v>
      </c>
      <c r="Y31" s="8">
        <f t="shared" si="21"/>
        <v>1859961634763.7798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1602586</v>
      </c>
      <c r="D32" s="2">
        <v>198532</v>
      </c>
      <c r="E32" s="3">
        <v>6924467.2499999981</v>
      </c>
      <c r="G32" s="7">
        <f t="shared" si="14"/>
        <v>4.3208085244723202</v>
      </c>
      <c r="H32" s="7">
        <f t="shared" si="15"/>
        <v>51.849702293667846</v>
      </c>
      <c r="I32" s="7">
        <f t="shared" si="16"/>
        <v>34.878343289746731</v>
      </c>
      <c r="J32" s="2">
        <f t="shared" si="17"/>
        <v>133548.83333333334</v>
      </c>
      <c r="K32" s="18">
        <f t="shared" si="18"/>
        <v>8.0721797997300175</v>
      </c>
      <c r="M32" s="5">
        <f t="shared" si="19"/>
        <v>3.3875901738945383E-3</v>
      </c>
      <c r="N32" s="5">
        <f t="shared" si="12"/>
        <v>3.9161189307006213E-3</v>
      </c>
      <c r="O32" s="6">
        <f t="shared" si="12"/>
        <v>3.7100512105838828E-5</v>
      </c>
      <c r="Q32" s="11">
        <f t="shared" si="20"/>
        <v>106235453</v>
      </c>
      <c r="R32" s="11">
        <f t="shared" si="20"/>
        <v>15396306</v>
      </c>
      <c r="S32" s="8">
        <f t="shared" si="20"/>
        <v>19918864.079999998</v>
      </c>
      <c r="U32" s="6">
        <f t="shared" si="13"/>
        <v>0.22456340982763798</v>
      </c>
      <c r="V32" s="6">
        <f t="shared" si="13"/>
        <v>0.30369797004744603</v>
      </c>
      <c r="W32" s="6">
        <f t="shared" si="13"/>
        <v>1.0672302016225122E-4</v>
      </c>
      <c r="Y32" s="8">
        <f t="shared" si="21"/>
        <v>2928123489449.3086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1901529</v>
      </c>
      <c r="D33" s="2">
        <v>225652</v>
      </c>
      <c r="E33" s="3">
        <v>9979929.2900000028</v>
      </c>
      <c r="G33" s="7">
        <f t="shared" si="14"/>
        <v>5.248370805809432</v>
      </c>
      <c r="H33" s="7">
        <f t="shared" si="15"/>
        <v>62.980449669713181</v>
      </c>
      <c r="I33" s="7">
        <f t="shared" si="16"/>
        <v>44.227081036285973</v>
      </c>
      <c r="J33" s="2">
        <f t="shared" si="17"/>
        <v>158460.75</v>
      </c>
      <c r="K33" s="18">
        <f t="shared" si="18"/>
        <v>8.4268209455267407</v>
      </c>
      <c r="M33" s="5">
        <f t="shared" si="19"/>
        <v>4.0195040739002506E-3</v>
      </c>
      <c r="N33" s="5">
        <f t="shared" si="12"/>
        <v>4.451071207414707E-3</v>
      </c>
      <c r="O33" s="6">
        <f t="shared" si="12"/>
        <v>5.3471332027609877E-5</v>
      </c>
      <c r="Q33" s="11">
        <f t="shared" si="20"/>
        <v>108136982</v>
      </c>
      <c r="R33" s="11">
        <f t="shared" si="20"/>
        <v>15621958</v>
      </c>
      <c r="S33" s="8">
        <f t="shared" si="20"/>
        <v>29898793.370000001</v>
      </c>
      <c r="U33" s="6">
        <f t="shared" si="13"/>
        <v>0.22858291390153823</v>
      </c>
      <c r="V33" s="6">
        <f t="shared" si="13"/>
        <v>0.30814904125486076</v>
      </c>
      <c r="W33" s="6">
        <f t="shared" si="13"/>
        <v>1.601943521898611E-4</v>
      </c>
      <c r="Y33" s="8">
        <f t="shared" si="21"/>
        <v>3457831337192.666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1882364</v>
      </c>
      <c r="D34" s="2">
        <v>225527</v>
      </c>
      <c r="E34" s="3">
        <v>12364351.330000002</v>
      </c>
      <c r="G34" s="7">
        <f t="shared" si="14"/>
        <v>6.5685230539895585</v>
      </c>
      <c r="H34" s="7">
        <f t="shared" si="15"/>
        <v>78.822276647874702</v>
      </c>
      <c r="I34" s="7">
        <f t="shared" si="16"/>
        <v>54.824261973067536</v>
      </c>
      <c r="J34" s="2">
        <f t="shared" si="17"/>
        <v>156863.66666666666</v>
      </c>
      <c r="K34" s="18">
        <f t="shared" si="18"/>
        <v>8.346512834383466</v>
      </c>
      <c r="M34" s="5">
        <f t="shared" si="19"/>
        <v>3.9789925720634138E-3</v>
      </c>
      <c r="N34" s="5">
        <f t="shared" si="12"/>
        <v>4.4486055350478459E-3</v>
      </c>
      <c r="O34" s="6">
        <f t="shared" si="12"/>
        <v>6.6246795549435169E-5</v>
      </c>
      <c r="Q34" s="11">
        <f t="shared" si="20"/>
        <v>110019346</v>
      </c>
      <c r="R34" s="11">
        <f t="shared" si="20"/>
        <v>15847485</v>
      </c>
      <c r="S34" s="8">
        <f t="shared" si="20"/>
        <v>42263144.700000003</v>
      </c>
      <c r="U34" s="6">
        <f t="shared" si="13"/>
        <v>0.23256190647360164</v>
      </c>
      <c r="V34" s="6">
        <f t="shared" si="13"/>
        <v>0.31259764678990859</v>
      </c>
      <c r="W34" s="6">
        <f t="shared" si="13"/>
        <v>2.2644114773929627E-4</v>
      </c>
      <c r="Y34" s="8">
        <f t="shared" si="21"/>
        <v>3399803548150.8237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2041326</v>
      </c>
      <c r="D35" s="2">
        <v>240005</v>
      </c>
      <c r="E35" s="3">
        <v>15549877.599999994</v>
      </c>
      <c r="G35" s="7">
        <f t="shared" si="14"/>
        <v>7.6175376201547396</v>
      </c>
      <c r="H35" s="7">
        <f t="shared" si="15"/>
        <v>91.410451441856878</v>
      </c>
      <c r="I35" s="7">
        <f t="shared" si="16"/>
        <v>64.789806879023331</v>
      </c>
      <c r="J35" s="2">
        <f t="shared" si="17"/>
        <v>170110.5</v>
      </c>
      <c r="K35" s="18">
        <f t="shared" si="18"/>
        <v>8.5053478052540576</v>
      </c>
      <c r="M35" s="5">
        <f t="shared" si="19"/>
        <v>4.3150108008652528E-3</v>
      </c>
      <c r="N35" s="5">
        <f t="shared" si="12"/>
        <v>4.7341895712671132E-3</v>
      </c>
      <c r="O35" s="6">
        <f t="shared" si="12"/>
        <v>8.3314484900352722E-5</v>
      </c>
      <c r="Q35" s="11">
        <f t="shared" si="20"/>
        <v>112060672</v>
      </c>
      <c r="R35" s="11">
        <f t="shared" si="20"/>
        <v>16087490</v>
      </c>
      <c r="S35" s="8">
        <f t="shared" si="20"/>
        <v>57813022.299999997</v>
      </c>
      <c r="U35" s="6">
        <f t="shared" si="13"/>
        <v>0.23687691727446691</v>
      </c>
      <c r="V35" s="6">
        <f t="shared" si="13"/>
        <v>0.31733183636117573</v>
      </c>
      <c r="W35" s="6">
        <f t="shared" si="13"/>
        <v>3.0975563263964899E-4</v>
      </c>
      <c r="Y35" s="8">
        <f t="shared" si="21"/>
        <v>3666998971702.7559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2237898</v>
      </c>
      <c r="D36" s="2">
        <v>257743</v>
      </c>
      <c r="E36" s="3">
        <v>19316812.570000008</v>
      </c>
      <c r="G36" s="7">
        <f t="shared" si="14"/>
        <v>8.6316769441681469</v>
      </c>
      <c r="H36" s="7">
        <f t="shared" si="15"/>
        <v>103.58012333001776</v>
      </c>
      <c r="I36" s="7">
        <f t="shared" si="16"/>
        <v>74.946022084013947</v>
      </c>
      <c r="J36" s="2">
        <f t="shared" si="17"/>
        <v>186491.5</v>
      </c>
      <c r="K36" s="18">
        <f t="shared" si="18"/>
        <v>8.6826722743197688</v>
      </c>
      <c r="M36" s="5">
        <f t="shared" si="19"/>
        <v>4.7305300776234408E-3</v>
      </c>
      <c r="N36" s="5">
        <f t="shared" si="12"/>
        <v>5.0840783428141067E-3</v>
      </c>
      <c r="O36" s="6">
        <f t="shared" si="12"/>
        <v>1.0349729628651289E-4</v>
      </c>
      <c r="Q36" s="11">
        <f t="shared" si="20"/>
        <v>114298570</v>
      </c>
      <c r="R36" s="11">
        <f t="shared" si="20"/>
        <v>16345233</v>
      </c>
      <c r="S36" s="8">
        <f t="shared" si="20"/>
        <v>77129834.870000005</v>
      </c>
      <c r="U36" s="6">
        <f t="shared" si="13"/>
        <v>0.24160744735209033</v>
      </c>
      <c r="V36" s="6">
        <f t="shared" si="13"/>
        <v>0.32241591470398984</v>
      </c>
      <c r="W36" s="6">
        <f t="shared" si="13"/>
        <v>4.1325292892616187E-4</v>
      </c>
      <c r="Y36" s="8">
        <f t="shared" si="21"/>
        <v>3999070248879.7529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2504345</v>
      </c>
      <c r="D37" s="2">
        <v>284834</v>
      </c>
      <c r="E37" s="3">
        <v>24205849.459999993</v>
      </c>
      <c r="G37" s="7">
        <f t="shared" si="14"/>
        <v>9.6655410736140563</v>
      </c>
      <c r="H37" s="7">
        <f t="shared" si="15"/>
        <v>115.98649288336867</v>
      </c>
      <c r="I37" s="7">
        <f t="shared" si="16"/>
        <v>84.982303587352604</v>
      </c>
      <c r="J37" s="2">
        <f t="shared" si="17"/>
        <v>208695.41666666666</v>
      </c>
      <c r="K37" s="18">
        <f t="shared" si="18"/>
        <v>8.7922965657189796</v>
      </c>
      <c r="M37" s="5">
        <f t="shared" si="19"/>
        <v>5.2937530429205777E-3</v>
      </c>
      <c r="N37" s="5">
        <f t="shared" si="12"/>
        <v>5.6184585835390806E-3</v>
      </c>
      <c r="O37" s="6">
        <f t="shared" si="12"/>
        <v>1.2969220280778168E-4</v>
      </c>
      <c r="Q37" s="11">
        <f t="shared" si="20"/>
        <v>116802915</v>
      </c>
      <c r="R37" s="11">
        <f t="shared" si="20"/>
        <v>16630067</v>
      </c>
      <c r="S37" s="8">
        <f t="shared" si="20"/>
        <v>101335684.33</v>
      </c>
      <c r="U37" s="6">
        <f t="shared" si="13"/>
        <v>0.24690120039501093</v>
      </c>
      <c r="V37" s="6">
        <f t="shared" si="13"/>
        <v>0.32803437328752888</v>
      </c>
      <c r="W37" s="6">
        <f t="shared" si="13"/>
        <v>5.429451317339435E-4</v>
      </c>
      <c r="Y37" s="8">
        <f t="shared" si="21"/>
        <v>4451257431250.1484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2638963</v>
      </c>
      <c r="D38" s="2">
        <v>296886</v>
      </c>
      <c r="E38" s="3">
        <v>28144235.739999995</v>
      </c>
      <c r="G38" s="7">
        <f t="shared" si="14"/>
        <v>10.664884555031652</v>
      </c>
      <c r="H38" s="7">
        <f t="shared" si="15"/>
        <v>127.97861466037982</v>
      </c>
      <c r="I38" s="7">
        <f t="shared" si="16"/>
        <v>94.798123656891846</v>
      </c>
      <c r="J38" s="2">
        <f t="shared" si="17"/>
        <v>219913.58333333334</v>
      </c>
      <c r="K38" s="18">
        <f t="shared" si="18"/>
        <v>8.8888091725443434</v>
      </c>
      <c r="M38" s="5">
        <f t="shared" si="19"/>
        <v>5.5783122578577701E-3</v>
      </c>
      <c r="N38" s="5">
        <f t="shared" si="12"/>
        <v>5.8561888504623169E-3</v>
      </c>
      <c r="O38" s="6">
        <f t="shared" si="12"/>
        <v>1.5079363091528115E-4</v>
      </c>
      <c r="Q38" s="11">
        <f t="shared" si="20"/>
        <v>119441878</v>
      </c>
      <c r="R38" s="11">
        <f t="shared" si="20"/>
        <v>16926953</v>
      </c>
      <c r="S38" s="8">
        <f t="shared" si="20"/>
        <v>129479920.06999999</v>
      </c>
      <c r="U38" s="6">
        <f t="shared" si="13"/>
        <v>0.25247951265286872</v>
      </c>
      <c r="V38" s="6">
        <f t="shared" si="13"/>
        <v>0.33389056213799123</v>
      </c>
      <c r="W38" s="6">
        <f t="shared" si="13"/>
        <v>6.9373876264922465E-4</v>
      </c>
      <c r="Y38" s="8">
        <f t="shared" si="21"/>
        <v>4666201754090.54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2723481</v>
      </c>
      <c r="D39" s="2">
        <v>303606</v>
      </c>
      <c r="E39" s="3">
        <v>31864789.680000007</v>
      </c>
      <c r="G39" s="7">
        <f t="shared" si="14"/>
        <v>11.70002275763995</v>
      </c>
      <c r="H39" s="7">
        <f t="shared" si="15"/>
        <v>140.4002730916794</v>
      </c>
      <c r="I39" s="7">
        <f t="shared" si="16"/>
        <v>104.95441354913937</v>
      </c>
      <c r="J39" s="2">
        <f t="shared" si="17"/>
        <v>226956.75</v>
      </c>
      <c r="K39" s="18">
        <f t="shared" si="18"/>
        <v>8.9704452481176258</v>
      </c>
      <c r="M39" s="5">
        <f t="shared" si="19"/>
        <v>5.7569687207978046E-3</v>
      </c>
      <c r="N39" s="5">
        <f t="shared" si="12"/>
        <v>5.9887433969047447E-3</v>
      </c>
      <c r="O39" s="6">
        <f t="shared" si="12"/>
        <v>1.7072793799015348E-4</v>
      </c>
      <c r="Q39" s="11">
        <f t="shared" si="20"/>
        <v>122165359</v>
      </c>
      <c r="R39" s="11">
        <f t="shared" si="20"/>
        <v>17230559</v>
      </c>
      <c r="S39" s="8">
        <f t="shared" si="20"/>
        <v>161344709.75</v>
      </c>
      <c r="U39" s="6">
        <f t="shared" si="13"/>
        <v>0.2582364813736665</v>
      </c>
      <c r="V39" s="6">
        <f t="shared" si="13"/>
        <v>0.33987930553489598</v>
      </c>
      <c r="W39" s="6">
        <f t="shared" si="13"/>
        <v>8.6446670063937815E-4</v>
      </c>
      <c r="Y39" s="8">
        <f t="shared" si="21"/>
        <v>4789708915892.1221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2815674</v>
      </c>
      <c r="D40" s="2">
        <v>309958</v>
      </c>
      <c r="E40" s="3">
        <v>35627466.830000013</v>
      </c>
      <c r="G40" s="7">
        <f t="shared" si="14"/>
        <v>12.653264131429992</v>
      </c>
      <c r="H40" s="7">
        <f t="shared" si="15"/>
        <v>151.83916957715991</v>
      </c>
      <c r="I40" s="7">
        <f t="shared" si="16"/>
        <v>114.94288526187424</v>
      </c>
      <c r="J40" s="2">
        <f t="shared" si="17"/>
        <v>234639.5</v>
      </c>
      <c r="K40" s="18">
        <f t="shared" si="18"/>
        <v>9.0840500971099303</v>
      </c>
      <c r="M40" s="5">
        <f t="shared" si="19"/>
        <v>5.9518488089190412E-3</v>
      </c>
      <c r="N40" s="5">
        <f t="shared" si="12"/>
        <v>6.1140390038991353E-3</v>
      </c>
      <c r="O40" s="6">
        <f t="shared" si="12"/>
        <v>1.9088793645847442E-4</v>
      </c>
      <c r="Q40" s="11">
        <f t="shared" si="20"/>
        <v>124981033</v>
      </c>
      <c r="R40" s="11">
        <f t="shared" si="20"/>
        <v>17540517</v>
      </c>
      <c r="S40" s="8">
        <f t="shared" si="20"/>
        <v>196972176.58000001</v>
      </c>
      <c r="U40" s="6">
        <f t="shared" si="13"/>
        <v>0.26418833018258553</v>
      </c>
      <c r="V40" s="6">
        <f t="shared" si="13"/>
        <v>0.3459933445387951</v>
      </c>
      <c r="W40" s="6">
        <f t="shared" si="13"/>
        <v>1.0553546370978527E-3</v>
      </c>
      <c r="Y40" s="8">
        <f t="shared" si="21"/>
        <v>4927216542126.583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2986776</v>
      </c>
      <c r="D41" s="2">
        <v>326903</v>
      </c>
      <c r="E41" s="3">
        <v>40801013.599999994</v>
      </c>
      <c r="G41" s="7">
        <f t="shared" si="14"/>
        <v>13.66055358687762</v>
      </c>
      <c r="H41" s="7">
        <f t="shared" si="15"/>
        <v>163.92664304253145</v>
      </c>
      <c r="I41" s="7">
        <f t="shared" si="16"/>
        <v>124.8107652728791</v>
      </c>
      <c r="J41" s="2">
        <f t="shared" si="17"/>
        <v>248898</v>
      </c>
      <c r="K41" s="18">
        <f t="shared" si="18"/>
        <v>9.1365817994940404</v>
      </c>
      <c r="M41" s="5">
        <f t="shared" si="19"/>
        <v>6.3135289021768772E-3</v>
      </c>
      <c r="N41" s="5">
        <f t="shared" si="19"/>
        <v>6.4482855499507644E-3</v>
      </c>
      <c r="O41" s="6">
        <f t="shared" si="19"/>
        <v>2.1860721472793373E-4</v>
      </c>
      <c r="Q41" s="11">
        <f t="shared" si="20"/>
        <v>127967809</v>
      </c>
      <c r="R41" s="11">
        <f t="shared" si="20"/>
        <v>17867420</v>
      </c>
      <c r="S41" s="8">
        <f t="shared" si="20"/>
        <v>237773190.18000001</v>
      </c>
      <c r="U41" s="6">
        <f t="shared" si="13"/>
        <v>0.27050185908476243</v>
      </c>
      <c r="V41" s="6">
        <f t="shared" si="13"/>
        <v>0.35244163008874585</v>
      </c>
      <c r="W41" s="6">
        <f t="shared" si="13"/>
        <v>1.2739618518257862E-3</v>
      </c>
      <c r="Y41" s="8">
        <f t="shared" si="21"/>
        <v>5199095265158.9121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3036369</v>
      </c>
      <c r="D42" s="2">
        <v>328909</v>
      </c>
      <c r="E42" s="3">
        <v>44371313.110000014</v>
      </c>
      <c r="G42" s="7">
        <f t="shared" si="14"/>
        <v>14.613280898994823</v>
      </c>
      <c r="H42" s="7">
        <f t="shared" si="15"/>
        <v>175.35937078793788</v>
      </c>
      <c r="I42" s="7">
        <f t="shared" si="16"/>
        <v>134.90452711844313</v>
      </c>
      <c r="J42" s="2">
        <f t="shared" si="17"/>
        <v>253030.75</v>
      </c>
      <c r="K42" s="18">
        <f t="shared" si="18"/>
        <v>9.2316385383191104</v>
      </c>
      <c r="M42" s="5">
        <f t="shared" si="19"/>
        <v>6.4183599436897524E-3</v>
      </c>
      <c r="N42" s="5">
        <f t="shared" si="19"/>
        <v>6.4878546600941438E-3</v>
      </c>
      <c r="O42" s="6">
        <f t="shared" si="19"/>
        <v>2.3773647556633631E-4</v>
      </c>
      <c r="Q42" s="11">
        <f t="shared" ref="Q42:S57" si="22">+Q41+C42</f>
        <v>131004178</v>
      </c>
      <c r="R42" s="11">
        <f t="shared" si="22"/>
        <v>18196329</v>
      </c>
      <c r="S42" s="8">
        <f t="shared" si="22"/>
        <v>282144503.29000002</v>
      </c>
      <c r="U42" s="6">
        <f t="shared" si="13"/>
        <v>0.27692021902845215</v>
      </c>
      <c r="V42" s="6">
        <f t="shared" si="13"/>
        <v>0.35892948474884001</v>
      </c>
      <c r="W42" s="6">
        <f t="shared" si="13"/>
        <v>1.5116983273921226E-3</v>
      </c>
      <c r="Y42" s="8">
        <f t="shared" si="21"/>
        <v>5259012377094.9063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2928746</v>
      </c>
      <c r="D43" s="2">
        <v>316056</v>
      </c>
      <c r="E43" s="3">
        <v>45770754.789999962</v>
      </c>
      <c r="G43" s="7">
        <f t="shared" si="14"/>
        <v>15.628106633350916</v>
      </c>
      <c r="H43" s="7">
        <f t="shared" si="15"/>
        <v>187.53727960021098</v>
      </c>
      <c r="I43" s="7">
        <f t="shared" si="16"/>
        <v>144.8184966904598</v>
      </c>
      <c r="J43" s="2">
        <f t="shared" si="17"/>
        <v>244062.16666666666</v>
      </c>
      <c r="K43" s="18">
        <f t="shared" si="18"/>
        <v>9.2665413724150145</v>
      </c>
      <c r="M43" s="5">
        <f t="shared" si="19"/>
        <v>6.1908634990153E-3</v>
      </c>
      <c r="N43" s="5">
        <f t="shared" si="19"/>
        <v>6.2343243646440652E-3</v>
      </c>
      <c r="O43" s="6">
        <f t="shared" si="19"/>
        <v>2.4523452575788763E-4</v>
      </c>
      <c r="Q43" s="11">
        <f t="shared" si="22"/>
        <v>133932924</v>
      </c>
      <c r="R43" s="11">
        <f t="shared" si="22"/>
        <v>18512385</v>
      </c>
      <c r="S43" s="8">
        <f t="shared" si="22"/>
        <v>327915258.07999998</v>
      </c>
      <c r="U43" s="6">
        <f t="shared" si="13"/>
        <v>0.28311108252746747</v>
      </c>
      <c r="V43" s="6">
        <f t="shared" si="13"/>
        <v>0.36516380911348406</v>
      </c>
      <c r="W43" s="6">
        <f t="shared" si="13"/>
        <v>1.7569328531500104E-3</v>
      </c>
      <c r="Y43" s="8">
        <f t="shared" si="21"/>
        <v>5045544823802.209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2991116</v>
      </c>
      <c r="D44" s="2">
        <v>320176</v>
      </c>
      <c r="E44" s="3">
        <v>49556208.330000043</v>
      </c>
      <c r="G44" s="7">
        <f t="shared" si="14"/>
        <v>16.567798885098419</v>
      </c>
      <c r="H44" s="7">
        <f t="shared" si="15"/>
        <v>198.81358662118103</v>
      </c>
      <c r="I44" s="7">
        <f t="shared" si="16"/>
        <v>154.77802311853495</v>
      </c>
      <c r="J44" s="2">
        <f t="shared" si="17"/>
        <v>249259.66666666666</v>
      </c>
      <c r="K44" s="18">
        <f t="shared" si="18"/>
        <v>9.3420993453600527</v>
      </c>
      <c r="M44" s="5">
        <f t="shared" si="19"/>
        <v>6.3227029130285273E-3</v>
      </c>
      <c r="N44" s="5">
        <f t="shared" si="19"/>
        <v>6.3155929258557923E-3</v>
      </c>
      <c r="O44" s="6">
        <f t="shared" si="19"/>
        <v>2.6551655754695612E-4</v>
      </c>
      <c r="Q44" s="11">
        <f t="shared" si="22"/>
        <v>136924040</v>
      </c>
      <c r="R44" s="11">
        <f t="shared" si="22"/>
        <v>18832561</v>
      </c>
      <c r="S44" s="8">
        <f t="shared" si="22"/>
        <v>377471466.41000003</v>
      </c>
      <c r="U44" s="6">
        <f t="shared" si="13"/>
        <v>0.28943378544049597</v>
      </c>
      <c r="V44" s="6">
        <f t="shared" si="13"/>
        <v>0.37147940203933988</v>
      </c>
      <c r="W44" s="6">
        <f t="shared" si="13"/>
        <v>2.0224494106969664E-3</v>
      </c>
      <c r="Y44" s="8">
        <f t="shared" si="21"/>
        <v>5127465930321.082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2855118</v>
      </c>
      <c r="D45" s="2">
        <v>304338</v>
      </c>
      <c r="E45" s="3">
        <v>50193242.339999974</v>
      </c>
      <c r="G45" s="7">
        <f t="shared" si="14"/>
        <v>17.580093831498374</v>
      </c>
      <c r="H45" s="7">
        <f t="shared" si="15"/>
        <v>210.96112597798049</v>
      </c>
      <c r="I45" s="7">
        <f t="shared" si="16"/>
        <v>164.92597815586609</v>
      </c>
      <c r="J45" s="2">
        <f t="shared" si="17"/>
        <v>237926.5</v>
      </c>
      <c r="K45" s="18">
        <f t="shared" si="18"/>
        <v>9.3814048853577265</v>
      </c>
      <c r="M45" s="5">
        <f t="shared" si="19"/>
        <v>6.0352266162997971E-3</v>
      </c>
      <c r="N45" s="5">
        <f t="shared" si="19"/>
        <v>6.0031823742850805E-3</v>
      </c>
      <c r="O45" s="6">
        <f t="shared" si="19"/>
        <v>2.6892971369984765E-4</v>
      </c>
      <c r="Q45" s="11">
        <f t="shared" si="22"/>
        <v>139779158</v>
      </c>
      <c r="R45" s="11">
        <f t="shared" si="22"/>
        <v>19136899</v>
      </c>
      <c r="S45" s="8">
        <f t="shared" si="22"/>
        <v>427664708.75</v>
      </c>
      <c r="U45" s="6">
        <f t="shared" si="13"/>
        <v>0.29546901205679582</v>
      </c>
      <c r="V45" s="6">
        <f t="shared" si="13"/>
        <v>0.37748258441362492</v>
      </c>
      <c r="W45" s="6">
        <f t="shared" si="13"/>
        <v>2.2913791243968141E-3</v>
      </c>
      <c r="Y45" s="8">
        <f t="shared" si="21"/>
        <v>4868151741281.3633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2770902</v>
      </c>
      <c r="D46" s="2">
        <v>293832</v>
      </c>
      <c r="E46" s="3">
        <v>51402703.49000001</v>
      </c>
      <c r="G46" s="7">
        <f t="shared" si="14"/>
        <v>18.550891908122342</v>
      </c>
      <c r="H46" s="7">
        <f t="shared" si="15"/>
        <v>222.61070289746812</v>
      </c>
      <c r="I46" s="7">
        <f t="shared" si="16"/>
        <v>174.93909271284275</v>
      </c>
      <c r="J46" s="2">
        <f t="shared" si="17"/>
        <v>230908.5</v>
      </c>
      <c r="K46" s="18">
        <f t="shared" si="18"/>
        <v>9.4302254349424164</v>
      </c>
      <c r="M46" s="5">
        <f t="shared" si="19"/>
        <v>5.8572085292300843E-3</v>
      </c>
      <c r="N46" s="5">
        <f t="shared" si="19"/>
        <v>5.7959475431951773E-3</v>
      </c>
      <c r="O46" s="6">
        <f t="shared" si="19"/>
        <v>2.7540986970565705E-4</v>
      </c>
      <c r="Q46" s="11">
        <f t="shared" si="22"/>
        <v>142550060</v>
      </c>
      <c r="R46" s="11">
        <f t="shared" si="22"/>
        <v>19430731</v>
      </c>
      <c r="S46" s="8">
        <f t="shared" si="22"/>
        <v>479067412.24000001</v>
      </c>
      <c r="U46" s="6">
        <f t="shared" si="13"/>
        <v>0.30132622058602587</v>
      </c>
      <c r="V46" s="6">
        <f t="shared" si="13"/>
        <v>0.3832785319568201</v>
      </c>
      <c r="W46" s="6">
        <f t="shared" si="13"/>
        <v>2.5667889941024713E-3</v>
      </c>
      <c r="Y46" s="8">
        <f t="shared" si="21"/>
        <v>4700254095641.0918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2795377</v>
      </c>
      <c r="D47" s="2">
        <v>294854</v>
      </c>
      <c r="E47" s="3">
        <v>54493466.180000007</v>
      </c>
      <c r="G47" s="7">
        <f t="shared" si="14"/>
        <v>19.494138422116233</v>
      </c>
      <c r="H47" s="7">
        <f t="shared" si="15"/>
        <v>233.92966106539478</v>
      </c>
      <c r="I47" s="7">
        <f t="shared" si="16"/>
        <v>184.81508197277299</v>
      </c>
      <c r="J47" s="2">
        <f t="shared" si="17"/>
        <v>232948.08333333334</v>
      </c>
      <c r="K47" s="18">
        <f t="shared" si="18"/>
        <v>9.4805463042726235</v>
      </c>
      <c r="M47" s="5">
        <f t="shared" si="19"/>
        <v>5.908944454482189E-3</v>
      </c>
      <c r="N47" s="5">
        <f t="shared" si="19"/>
        <v>5.8161068804666299E-3</v>
      </c>
      <c r="O47" s="6">
        <f t="shared" si="19"/>
        <v>2.9196982651628678E-4</v>
      </c>
      <c r="Q47" s="11">
        <f t="shared" si="22"/>
        <v>145345437</v>
      </c>
      <c r="R47" s="11">
        <f t="shared" si="22"/>
        <v>19725585</v>
      </c>
      <c r="S47" s="8">
        <f t="shared" si="22"/>
        <v>533560878.42000002</v>
      </c>
      <c r="U47" s="6">
        <f t="shared" si="13"/>
        <v>0.30723516504050807</v>
      </c>
      <c r="V47" s="6">
        <f t="shared" si="13"/>
        <v>0.38909463883728673</v>
      </c>
      <c r="W47" s="6">
        <f t="shared" si="13"/>
        <v>2.8587588206187577E-3</v>
      </c>
      <c r="Y47" s="8">
        <f t="shared" si="21"/>
        <v>4718008351937.4775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2734773</v>
      </c>
      <c r="D48" s="2">
        <v>286874</v>
      </c>
      <c r="E48" s="3">
        <v>55921431.449999988</v>
      </c>
      <c r="G48" s="7">
        <f t="shared" si="14"/>
        <v>20.44829002260882</v>
      </c>
      <c r="H48" s="7">
        <f t="shared" si="15"/>
        <v>245.37948027130585</v>
      </c>
      <c r="I48" s="7">
        <f t="shared" si="16"/>
        <v>194.93377388679346</v>
      </c>
      <c r="J48" s="2">
        <f t="shared" si="17"/>
        <v>227897.75</v>
      </c>
      <c r="K48" s="18">
        <f t="shared" si="18"/>
        <v>9.5330110083172404</v>
      </c>
      <c r="M48" s="5">
        <f t="shared" si="19"/>
        <v>5.7808380596311758E-3</v>
      </c>
      <c r="N48" s="5">
        <f t="shared" si="19"/>
        <v>5.6586983565662463E-3</v>
      </c>
      <c r="O48" s="6">
        <f t="shared" si="19"/>
        <v>2.9962070287595932E-4</v>
      </c>
      <c r="Q48" s="11">
        <f t="shared" si="22"/>
        <v>148080210</v>
      </c>
      <c r="R48" s="11">
        <f t="shared" si="22"/>
        <v>20012459</v>
      </c>
      <c r="S48" s="8">
        <f t="shared" si="22"/>
        <v>589482309.87</v>
      </c>
      <c r="U48" s="6">
        <f t="shared" si="13"/>
        <v>0.31301600310013922</v>
      </c>
      <c r="V48" s="6">
        <f t="shared" si="13"/>
        <v>0.39475333719385297</v>
      </c>
      <c r="W48" s="6">
        <f t="shared" si="13"/>
        <v>3.1583795234947174E-3</v>
      </c>
      <c r="Y48" s="8">
        <f t="shared" si="21"/>
        <v>4592264917689.917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2636284</v>
      </c>
      <c r="D49" s="2">
        <v>275972</v>
      </c>
      <c r="E49" s="3">
        <v>56542315.919999957</v>
      </c>
      <c r="G49" s="7">
        <f t="shared" si="14"/>
        <v>21.447733218424098</v>
      </c>
      <c r="H49" s="7">
        <f t="shared" si="15"/>
        <v>257.37279862108915</v>
      </c>
      <c r="I49" s="7">
        <f t="shared" si="16"/>
        <v>204.88424883683837</v>
      </c>
      <c r="J49" s="2">
        <f t="shared" si="17"/>
        <v>219690.33333333334</v>
      </c>
      <c r="K49" s="18">
        <f t="shared" si="18"/>
        <v>9.5527227399881145</v>
      </c>
      <c r="M49" s="5">
        <f t="shared" si="19"/>
        <v>5.5726493142928919E-3</v>
      </c>
      <c r="N49" s="5">
        <f t="shared" si="19"/>
        <v>5.4436522754181286E-3</v>
      </c>
      <c r="O49" s="6">
        <f t="shared" si="19"/>
        <v>3.0294733162065609E-4</v>
      </c>
      <c r="Q49" s="11">
        <f t="shared" si="22"/>
        <v>150716494</v>
      </c>
      <c r="R49" s="11">
        <f t="shared" si="22"/>
        <v>20288431</v>
      </c>
      <c r="S49" s="8">
        <f t="shared" si="22"/>
        <v>646024625.78999996</v>
      </c>
      <c r="U49" s="6">
        <f t="shared" si="13"/>
        <v>0.31858865241443213</v>
      </c>
      <c r="V49" s="6">
        <f t="shared" si="13"/>
        <v>0.40019698946927112</v>
      </c>
      <c r="W49" s="6">
        <f t="shared" si="13"/>
        <v>3.4613268551153733E-3</v>
      </c>
      <c r="Y49" s="8">
        <f t="shared" si="21"/>
        <v>4403257517534.2246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2655587</v>
      </c>
      <c r="D50" s="2">
        <v>277249</v>
      </c>
      <c r="E50" s="3">
        <v>59599457.690000057</v>
      </c>
      <c r="G50" s="7">
        <f t="shared" si="14"/>
        <v>22.443044679010725</v>
      </c>
      <c r="H50" s="7">
        <f t="shared" si="15"/>
        <v>269.31653614812871</v>
      </c>
      <c r="I50" s="7">
        <f t="shared" si="16"/>
        <v>214.96725935891584</v>
      </c>
      <c r="J50" s="2">
        <f t="shared" si="17"/>
        <v>221298.91666666666</v>
      </c>
      <c r="K50" s="18">
        <f t="shared" si="18"/>
        <v>9.5783465404744472</v>
      </c>
      <c r="M50" s="5">
        <f t="shared" si="19"/>
        <v>5.6134525243088824E-3</v>
      </c>
      <c r="N50" s="5">
        <f t="shared" si="19"/>
        <v>5.4688415843179763E-3</v>
      </c>
      <c r="O50" s="6">
        <f t="shared" si="19"/>
        <v>3.1932715134572653E-4</v>
      </c>
      <c r="Q50" s="11">
        <f t="shared" si="22"/>
        <v>153372081</v>
      </c>
      <c r="R50" s="11">
        <f t="shared" si="22"/>
        <v>20565680</v>
      </c>
      <c r="S50" s="8">
        <f t="shared" si="22"/>
        <v>705624083.48000002</v>
      </c>
      <c r="U50" s="6">
        <f t="shared" si="13"/>
        <v>0.32420210493874102</v>
      </c>
      <c r="V50" s="6">
        <f t="shared" si="13"/>
        <v>0.40566583105358911</v>
      </c>
      <c r="W50" s="6">
        <f t="shared" si="13"/>
        <v>3.7806540064610999E-3</v>
      </c>
      <c r="Y50" s="8">
        <f t="shared" si="21"/>
        <v>4411863612516.0898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2569936</v>
      </c>
      <c r="D51" s="2">
        <v>266701</v>
      </c>
      <c r="E51" s="3">
        <v>59984434.00999999</v>
      </c>
      <c r="G51" s="7">
        <f t="shared" si="14"/>
        <v>23.340827946688162</v>
      </c>
      <c r="H51" s="7">
        <f t="shared" si="15"/>
        <v>280.08993536025793</v>
      </c>
      <c r="I51" s="7">
        <f t="shared" si="16"/>
        <v>224.91267003123343</v>
      </c>
      <c r="J51" s="2">
        <f t="shared" si="17"/>
        <v>214161.33333333334</v>
      </c>
      <c r="K51" s="18">
        <f t="shared" si="18"/>
        <v>9.6360193625070778</v>
      </c>
      <c r="M51" s="5">
        <f t="shared" si="19"/>
        <v>5.432401094941447E-3</v>
      </c>
      <c r="N51" s="5">
        <f t="shared" si="19"/>
        <v>5.2607782873128079E-3</v>
      </c>
      <c r="O51" s="6">
        <f t="shared" si="19"/>
        <v>3.2138981091287498E-4</v>
      </c>
      <c r="Q51" s="11">
        <f t="shared" si="22"/>
        <v>155942017</v>
      </c>
      <c r="R51" s="11">
        <f t="shared" si="22"/>
        <v>20832381</v>
      </c>
      <c r="S51" s="8">
        <f t="shared" si="22"/>
        <v>765608517.49000001</v>
      </c>
      <c r="U51" s="6">
        <f t="shared" si="13"/>
        <v>0.32963450603368244</v>
      </c>
      <c r="V51" s="6">
        <f t="shared" si="13"/>
        <v>0.41092660934090192</v>
      </c>
      <c r="W51" s="6">
        <f t="shared" si="13"/>
        <v>4.1020438173739746E-3</v>
      </c>
      <c r="Y51" s="8">
        <f t="shared" si="21"/>
        <v>4248988347248.2739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2501023</v>
      </c>
      <c r="D52" s="2">
        <v>257916</v>
      </c>
      <c r="E52" s="3">
        <v>60600938.409999967</v>
      </c>
      <c r="G52" s="7">
        <f t="shared" si="14"/>
        <v>24.230460259661733</v>
      </c>
      <c r="H52" s="7">
        <f t="shared" si="15"/>
        <v>290.76552311594082</v>
      </c>
      <c r="I52" s="7">
        <f t="shared" si="16"/>
        <v>234.96385803905133</v>
      </c>
      <c r="J52" s="2">
        <f t="shared" si="17"/>
        <v>208418.58333333334</v>
      </c>
      <c r="K52" s="18">
        <f t="shared" si="18"/>
        <v>9.6970447742675905</v>
      </c>
      <c r="M52" s="5">
        <f t="shared" si="19"/>
        <v>5.2867309083470338E-3</v>
      </c>
      <c r="N52" s="5">
        <f t="shared" si="19"/>
        <v>5.087490833369842E-3</v>
      </c>
      <c r="O52" s="6">
        <f t="shared" si="19"/>
        <v>3.2469297173806367E-4</v>
      </c>
      <c r="Q52" s="11">
        <f t="shared" si="22"/>
        <v>158443040</v>
      </c>
      <c r="R52" s="11">
        <f t="shared" si="22"/>
        <v>21090297</v>
      </c>
      <c r="S52" s="8">
        <f t="shared" si="22"/>
        <v>826209455.89999998</v>
      </c>
      <c r="U52" s="6">
        <f t="shared" si="13"/>
        <v>0.33492123694202952</v>
      </c>
      <c r="V52" s="6">
        <f t="shared" si="13"/>
        <v>0.41601410017427176</v>
      </c>
      <c r="W52" s="6">
        <f t="shared" si="13"/>
        <v>4.4267367891120384E-3</v>
      </c>
      <c r="Y52" s="8">
        <f t="shared" si="21"/>
        <v>4115253979100.0474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2448675</v>
      </c>
      <c r="D53" s="2">
        <v>252821</v>
      </c>
      <c r="E53" s="3">
        <v>61916542.779999971</v>
      </c>
      <c r="G53" s="7">
        <f t="shared" si="14"/>
        <v>25.285733214901924</v>
      </c>
      <c r="H53" s="7">
        <f t="shared" si="15"/>
        <v>303.42879857882309</v>
      </c>
      <c r="I53" s="7">
        <f t="shared" si="16"/>
        <v>244.9026891753453</v>
      </c>
      <c r="J53" s="2">
        <f t="shared" si="17"/>
        <v>204056.25</v>
      </c>
      <c r="K53" s="18">
        <f t="shared" si="18"/>
        <v>9.6854098354171523</v>
      </c>
      <c r="M53" s="5">
        <f t="shared" si="19"/>
        <v>5.1760762723880079E-3</v>
      </c>
      <c r="N53" s="5">
        <f t="shared" si="19"/>
        <v>4.9869900276966021E-3</v>
      </c>
      <c r="O53" s="6">
        <f t="shared" si="19"/>
        <v>3.3174183110781227E-4</v>
      </c>
      <c r="Q53" s="11">
        <f t="shared" si="22"/>
        <v>160891715</v>
      </c>
      <c r="R53" s="11">
        <f t="shared" si="22"/>
        <v>21343118</v>
      </c>
      <c r="S53" s="8">
        <f t="shared" si="22"/>
        <v>888125998.67999995</v>
      </c>
      <c r="U53" s="6">
        <f t="shared" si="13"/>
        <v>0.3400973132144175</v>
      </c>
      <c r="V53" s="6">
        <f t="shared" si="13"/>
        <v>0.42100109020196835</v>
      </c>
      <c r="W53" s="6">
        <f t="shared" si="13"/>
        <v>4.7584786202198503E-3</v>
      </c>
      <c r="Y53" s="8">
        <f t="shared" si="21"/>
        <v>4006187371298.7061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2435461</v>
      </c>
      <c r="D54" s="2">
        <v>251132</v>
      </c>
      <c r="E54" s="3">
        <v>64010829.910000086</v>
      </c>
      <c r="G54" s="7">
        <f t="shared" si="14"/>
        <v>26.282839228384312</v>
      </c>
      <c r="H54" s="7">
        <f t="shared" si="15"/>
        <v>315.39407074061171</v>
      </c>
      <c r="I54" s="7">
        <f t="shared" si="16"/>
        <v>254.88918142650115</v>
      </c>
      <c r="J54" s="2">
        <f t="shared" si="17"/>
        <v>202955.08333333334</v>
      </c>
      <c r="K54" s="18">
        <f t="shared" si="18"/>
        <v>9.6979317649682244</v>
      </c>
      <c r="M54" s="5">
        <f t="shared" si="19"/>
        <v>5.148144157320335E-3</v>
      </c>
      <c r="N54" s="5">
        <f t="shared" si="19"/>
        <v>4.9536738626755807E-3</v>
      </c>
      <c r="O54" s="6">
        <f t="shared" si="19"/>
        <v>3.4296278460711164E-4</v>
      </c>
      <c r="Q54" s="11">
        <f t="shared" si="22"/>
        <v>163327176</v>
      </c>
      <c r="R54" s="11">
        <f t="shared" si="22"/>
        <v>21594250</v>
      </c>
      <c r="S54" s="8">
        <f t="shared" si="22"/>
        <v>952136828.59000003</v>
      </c>
      <c r="U54" s="6">
        <f t="shared" si="13"/>
        <v>0.34524545737173784</v>
      </c>
      <c r="V54" s="6">
        <f t="shared" si="13"/>
        <v>0.42595476406464394</v>
      </c>
      <c r="W54" s="6">
        <f t="shared" si="13"/>
        <v>5.1014414048269627E-3</v>
      </c>
      <c r="Y54" s="8">
        <f t="shared" si="21"/>
        <v>3963077441419.832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2371930</v>
      </c>
      <c r="D55" s="2">
        <v>242718</v>
      </c>
      <c r="E55" s="3">
        <v>64307775.459999919</v>
      </c>
      <c r="G55" s="7">
        <f t="shared" si="14"/>
        <v>27.112003920857664</v>
      </c>
      <c r="H55" s="7">
        <f t="shared" si="15"/>
        <v>325.34404705029198</v>
      </c>
      <c r="I55" s="7">
        <f t="shared" si="16"/>
        <v>264.9485224004809</v>
      </c>
      <c r="J55" s="2">
        <f t="shared" si="17"/>
        <v>197660.83333333334</v>
      </c>
      <c r="K55" s="18">
        <f t="shared" si="18"/>
        <v>9.7723695811600297</v>
      </c>
      <c r="M55" s="5">
        <f t="shared" si="19"/>
        <v>5.013850589712922E-3</v>
      </c>
      <c r="N55" s="5">
        <f t="shared" si="19"/>
        <v>4.7877045243174569E-3</v>
      </c>
      <c r="O55" s="6">
        <f t="shared" si="19"/>
        <v>3.4455378526821579E-4</v>
      </c>
      <c r="Q55" s="11">
        <f t="shared" si="22"/>
        <v>165699106</v>
      </c>
      <c r="R55" s="11">
        <f t="shared" si="22"/>
        <v>21836968</v>
      </c>
      <c r="S55" s="8">
        <f t="shared" si="22"/>
        <v>1016444604.05</v>
      </c>
      <c r="U55" s="6">
        <f t="shared" si="13"/>
        <v>0.35025930796145077</v>
      </c>
      <c r="V55" s="6">
        <f t="shared" si="13"/>
        <v>0.43074246858896137</v>
      </c>
      <c r="W55" s="6">
        <f t="shared" si="13"/>
        <v>5.4459951900951778E-3</v>
      </c>
      <c r="Y55" s="8">
        <f t="shared" si="21"/>
        <v>3842335311993.4512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2354104</v>
      </c>
      <c r="D56" s="2">
        <v>239865</v>
      </c>
      <c r="E56" s="3">
        <v>65950024.309999943</v>
      </c>
      <c r="G56" s="7">
        <f t="shared" si="14"/>
        <v>28.014915360578776</v>
      </c>
      <c r="H56" s="7">
        <f t="shared" si="15"/>
        <v>336.17898432694528</v>
      </c>
      <c r="I56" s="7">
        <f t="shared" si="16"/>
        <v>274.94642532257706</v>
      </c>
      <c r="J56" s="2">
        <f t="shared" si="17"/>
        <v>196175.33333333334</v>
      </c>
      <c r="K56" s="18">
        <f t="shared" si="18"/>
        <v>9.8142872032184769</v>
      </c>
      <c r="M56" s="5">
        <f t="shared" si="19"/>
        <v>4.9761695027448309E-3</v>
      </c>
      <c r="N56" s="5">
        <f t="shared" si="19"/>
        <v>4.7314280182162299E-3</v>
      </c>
      <c r="O56" s="6">
        <f t="shared" si="19"/>
        <v>3.5335276880593496E-4</v>
      </c>
      <c r="Q56" s="11">
        <f t="shared" si="22"/>
        <v>168053210</v>
      </c>
      <c r="R56" s="11">
        <f t="shared" si="22"/>
        <v>22076833</v>
      </c>
      <c r="S56" s="8">
        <f t="shared" si="22"/>
        <v>1082394628.3599999</v>
      </c>
      <c r="U56" s="6">
        <f t="shared" si="13"/>
        <v>0.35523547746419559</v>
      </c>
      <c r="V56" s="6">
        <f t="shared" si="13"/>
        <v>0.43547389660717761</v>
      </c>
      <c r="W56" s="6">
        <f t="shared" si="13"/>
        <v>5.7993479589011129E-3</v>
      </c>
      <c r="Y56" s="8">
        <f t="shared" si="21"/>
        <v>3794738702443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2305136</v>
      </c>
      <c r="D57" s="2">
        <v>234040</v>
      </c>
      <c r="E57" s="3">
        <v>66687708</v>
      </c>
      <c r="G57" s="7">
        <f t="shared" si="14"/>
        <v>28.930053584690882</v>
      </c>
      <c r="H57" s="7">
        <f t="shared" si="15"/>
        <v>347.16064301629058</v>
      </c>
      <c r="I57" s="7">
        <f t="shared" si="16"/>
        <v>284.94149717996925</v>
      </c>
      <c r="J57" s="2">
        <f t="shared" si="17"/>
        <v>192094.66666666666</v>
      </c>
      <c r="K57" s="18">
        <f t="shared" si="18"/>
        <v>9.8493249017262006</v>
      </c>
      <c r="M57" s="5">
        <f t="shared" si="19"/>
        <v>4.8726596033476892E-3</v>
      </c>
      <c r="N57" s="5">
        <f t="shared" si="19"/>
        <v>4.616527685920524E-3</v>
      </c>
      <c r="O57" s="6">
        <f t="shared" si="19"/>
        <v>3.5730519455697408E-4</v>
      </c>
      <c r="Q57" s="11">
        <f t="shared" si="22"/>
        <v>170358346</v>
      </c>
      <c r="R57" s="11">
        <f t="shared" si="22"/>
        <v>22310873</v>
      </c>
      <c r="S57" s="8">
        <f t="shared" si="22"/>
        <v>1149082336.3599999</v>
      </c>
      <c r="U57" s="6">
        <f t="shared" si="13"/>
        <v>0.3601081370675433</v>
      </c>
      <c r="V57" s="6">
        <f t="shared" si="13"/>
        <v>0.44009042429309814</v>
      </c>
      <c r="W57" s="6">
        <f t="shared" si="13"/>
        <v>6.1566531534580872E-3</v>
      </c>
      <c r="Y57" s="8">
        <f t="shared" si="21"/>
        <v>3697271154716.3389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2273991</v>
      </c>
      <c r="D58" s="2">
        <v>230260</v>
      </c>
      <c r="E58" s="3">
        <v>67915230.730000019</v>
      </c>
      <c r="G58" s="7">
        <f t="shared" si="14"/>
        <v>29.866094777859729</v>
      </c>
      <c r="H58" s="7">
        <f t="shared" si="15"/>
        <v>358.39313733431675</v>
      </c>
      <c r="I58" s="7">
        <f t="shared" si="16"/>
        <v>294.9501899157475</v>
      </c>
      <c r="J58" s="2">
        <f t="shared" si="17"/>
        <v>189499.25</v>
      </c>
      <c r="K58" s="18">
        <f t="shared" si="18"/>
        <v>9.8757534960479454</v>
      </c>
      <c r="M58" s="5">
        <f t="shared" si="19"/>
        <v>4.8068244494364823E-3</v>
      </c>
      <c r="N58" s="5">
        <f t="shared" si="19"/>
        <v>4.5419657535466576E-3</v>
      </c>
      <c r="O58" s="6">
        <f t="shared" si="19"/>
        <v>3.6388212246497425E-4</v>
      </c>
      <c r="Q58" s="11">
        <f t="shared" ref="Q58:S73" si="23">+Q57+C58</f>
        <v>172632337</v>
      </c>
      <c r="R58" s="11">
        <f t="shared" si="23"/>
        <v>22541133</v>
      </c>
      <c r="S58" s="8">
        <f t="shared" si="23"/>
        <v>1216997567.0899999</v>
      </c>
      <c r="U58" s="6">
        <f t="shared" si="13"/>
        <v>0.36491496151697977</v>
      </c>
      <c r="V58" s="6">
        <f t="shared" si="13"/>
        <v>0.44463239004664479</v>
      </c>
      <c r="W58" s="6">
        <f t="shared" si="13"/>
        <v>6.5205352759230614E-3</v>
      </c>
      <c r="Y58" s="8">
        <f t="shared" si="21"/>
        <v>3628664188063.9072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2283610</v>
      </c>
      <c r="D59" s="2">
        <v>230357</v>
      </c>
      <c r="E59" s="3">
        <v>70233699.029999971</v>
      </c>
      <c r="G59" s="7">
        <f t="shared" si="14"/>
        <v>30.75555766089655</v>
      </c>
      <c r="H59" s="7">
        <f t="shared" si="15"/>
        <v>369.06669193075857</v>
      </c>
      <c r="I59" s="7">
        <f t="shared" si="16"/>
        <v>304.89066548878469</v>
      </c>
      <c r="J59" s="2">
        <f t="shared" si="17"/>
        <v>190300.83333333334</v>
      </c>
      <c r="K59" s="18">
        <f t="shared" si="18"/>
        <v>9.9133518842492307</v>
      </c>
      <c r="M59" s="5">
        <f t="shared" si="19"/>
        <v>4.8271573550544601E-3</v>
      </c>
      <c r="N59" s="5">
        <f t="shared" si="19"/>
        <v>4.5438791153033413E-3</v>
      </c>
      <c r="O59" s="6">
        <f t="shared" si="19"/>
        <v>3.763042133097467E-4</v>
      </c>
      <c r="Q59" s="11">
        <f t="shared" si="23"/>
        <v>174915947</v>
      </c>
      <c r="R59" s="11">
        <f t="shared" si="23"/>
        <v>22771490</v>
      </c>
      <c r="S59" s="8">
        <f t="shared" si="23"/>
        <v>1287231266.1199999</v>
      </c>
      <c r="U59" s="6">
        <f t="shared" si="13"/>
        <v>0.36974211887203423</v>
      </c>
      <c r="V59" s="6">
        <f t="shared" si="13"/>
        <v>0.44917626916194814</v>
      </c>
      <c r="W59" s="6">
        <f t="shared" si="13"/>
        <v>6.896839489232808E-3</v>
      </c>
      <c r="Y59" s="8">
        <f t="shared" si="21"/>
        <v>3626258517618.6406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2260297</v>
      </c>
      <c r="D60" s="2">
        <v>227053</v>
      </c>
      <c r="E60" s="3">
        <v>71507016.890000105</v>
      </c>
      <c r="G60" s="7">
        <f t="shared" si="14"/>
        <v>31.63611547066607</v>
      </c>
      <c r="H60" s="7">
        <f t="shared" si="15"/>
        <v>379.63338564799284</v>
      </c>
      <c r="I60" s="7">
        <f t="shared" si="16"/>
        <v>314.93535381606983</v>
      </c>
      <c r="J60" s="2">
        <f t="shared" si="17"/>
        <v>188358.08333333334</v>
      </c>
      <c r="K60" s="18">
        <f t="shared" si="18"/>
        <v>9.9549312275107571</v>
      </c>
      <c r="M60" s="5">
        <f t="shared" si="19"/>
        <v>4.777877697223926E-3</v>
      </c>
      <c r="N60" s="5">
        <f t="shared" si="19"/>
        <v>4.4787064633024813E-3</v>
      </c>
      <c r="O60" s="6">
        <f t="shared" si="19"/>
        <v>3.8312650634312278E-4</v>
      </c>
      <c r="Q60" s="11">
        <f t="shared" si="23"/>
        <v>177176244</v>
      </c>
      <c r="R60" s="11">
        <f t="shared" si="23"/>
        <v>22998543</v>
      </c>
      <c r="S60" s="8">
        <f t="shared" si="23"/>
        <v>1358738283.01</v>
      </c>
      <c r="U60" s="6">
        <f t="shared" si="13"/>
        <v>0.37451999656925816</v>
      </c>
      <c r="V60" s="6">
        <f t="shared" si="13"/>
        <v>0.45365497562525064</v>
      </c>
      <c r="W60" s="6">
        <f t="shared" si="13"/>
        <v>7.2799659955759309E-3</v>
      </c>
      <c r="Y60" s="8">
        <f t="shared" si="21"/>
        <v>3571883165857.814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2218151</v>
      </c>
      <c r="D61" s="2">
        <v>222477</v>
      </c>
      <c r="E61" s="3">
        <v>72298951.370000124</v>
      </c>
      <c r="G61" s="7">
        <f t="shared" si="14"/>
        <v>32.594242398285836</v>
      </c>
      <c r="H61" s="7">
        <f t="shared" si="15"/>
        <v>391.13090877943</v>
      </c>
      <c r="I61" s="7">
        <f t="shared" si="16"/>
        <v>324.97269996449126</v>
      </c>
      <c r="J61" s="2">
        <f t="shared" si="17"/>
        <v>184845.91666666666</v>
      </c>
      <c r="K61" s="18">
        <f t="shared" si="18"/>
        <v>9.9702486099686709</v>
      </c>
      <c r="M61" s="5">
        <f t="shared" si="19"/>
        <v>4.6887883282484338E-3</v>
      </c>
      <c r="N61" s="5">
        <f t="shared" si="19"/>
        <v>4.3884431292964465E-3</v>
      </c>
      <c r="O61" s="6">
        <f t="shared" si="19"/>
        <v>3.8736960168916142E-4</v>
      </c>
      <c r="Q61" s="11">
        <f t="shared" si="23"/>
        <v>179394395</v>
      </c>
      <c r="R61" s="11">
        <f t="shared" si="23"/>
        <v>23221020</v>
      </c>
      <c r="S61" s="8">
        <f t="shared" si="23"/>
        <v>1431037234.3800001</v>
      </c>
      <c r="U61" s="6">
        <f t="shared" si="13"/>
        <v>0.37920878489750659</v>
      </c>
      <c r="V61" s="6">
        <f t="shared" si="13"/>
        <v>0.45804341875454707</v>
      </c>
      <c r="W61" s="6">
        <f t="shared" si="13"/>
        <v>7.6673355972650924E-3</v>
      </c>
      <c r="Y61" s="8">
        <f t="shared" si="21"/>
        <v>3486795720466.2173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2169909</v>
      </c>
      <c r="D62" s="2">
        <v>217245</v>
      </c>
      <c r="E62" s="3">
        <v>72767608.739999771</v>
      </c>
      <c r="G62" s="7">
        <f t="shared" si="14"/>
        <v>33.534866549703132</v>
      </c>
      <c r="H62" s="7">
        <f t="shared" si="15"/>
        <v>402.41839859643756</v>
      </c>
      <c r="I62" s="7">
        <f t="shared" si="16"/>
        <v>334.95642587861528</v>
      </c>
      <c r="J62" s="2">
        <f t="shared" si="17"/>
        <v>180825.75</v>
      </c>
      <c r="K62" s="18">
        <f t="shared" si="18"/>
        <v>9.9883035282745283</v>
      </c>
      <c r="M62" s="5">
        <f t="shared" si="19"/>
        <v>4.5868130675329275E-3</v>
      </c>
      <c r="N62" s="5">
        <f t="shared" si="19"/>
        <v>4.2852399467091275E-3</v>
      </c>
      <c r="O62" s="6">
        <f t="shared" si="19"/>
        <v>3.8988061485471033E-4</v>
      </c>
      <c r="Q62" s="11">
        <f t="shared" si="23"/>
        <v>181564304</v>
      </c>
      <c r="R62" s="11">
        <f t="shared" si="23"/>
        <v>23438265</v>
      </c>
      <c r="S62" s="8">
        <f t="shared" si="23"/>
        <v>1503804843.1199999</v>
      </c>
      <c r="U62" s="6">
        <f t="shared" si="13"/>
        <v>0.38379559796503954</v>
      </c>
      <c r="V62" s="6">
        <f t="shared" si="13"/>
        <v>0.46232865870125622</v>
      </c>
      <c r="W62" s="6">
        <f t="shared" si="13"/>
        <v>8.0572162121198034E-3</v>
      </c>
      <c r="Y62" s="8">
        <f t="shared" si="21"/>
        <v>3393255850157.7271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2139662</v>
      </c>
      <c r="D63" s="2">
        <v>213503</v>
      </c>
      <c r="E63" s="3">
        <v>73653952.820000172</v>
      </c>
      <c r="G63" s="7">
        <f t="shared" si="14"/>
        <v>34.423171893504758</v>
      </c>
      <c r="H63" s="7">
        <f t="shared" si="15"/>
        <v>413.0780627220571</v>
      </c>
      <c r="I63" s="7">
        <f t="shared" si="16"/>
        <v>344.97853810016801</v>
      </c>
      <c r="J63" s="2">
        <f t="shared" si="17"/>
        <v>178305.16666666666</v>
      </c>
      <c r="K63" s="18">
        <f t="shared" si="18"/>
        <v>10.021695245500064</v>
      </c>
      <c r="M63" s="5">
        <f t="shared" si="19"/>
        <v>4.5228761306136053E-3</v>
      </c>
      <c r="N63" s="5">
        <f t="shared" si="19"/>
        <v>4.2114275787347869E-3</v>
      </c>
      <c r="O63" s="6">
        <f t="shared" si="19"/>
        <v>3.9462954615624747E-4</v>
      </c>
      <c r="Q63" s="11">
        <f t="shared" si="23"/>
        <v>183703966</v>
      </c>
      <c r="R63" s="11">
        <f t="shared" si="23"/>
        <v>23651768</v>
      </c>
      <c r="S63" s="8">
        <f t="shared" si="23"/>
        <v>1577458795.9400001</v>
      </c>
      <c r="U63" s="6">
        <f t="shared" si="13"/>
        <v>0.38831847409565312</v>
      </c>
      <c r="V63" s="6">
        <f t="shared" si="13"/>
        <v>0.466540086279991</v>
      </c>
      <c r="W63" s="6">
        <f t="shared" si="13"/>
        <v>8.4518457582760508E-3</v>
      </c>
      <c r="Y63" s="8">
        <f t="shared" si="21"/>
        <v>3329509476375.8901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2200741</v>
      </c>
      <c r="D64" s="2">
        <v>218433</v>
      </c>
      <c r="E64" s="3">
        <v>77493953.039999962</v>
      </c>
      <c r="G64" s="7">
        <f t="shared" si="14"/>
        <v>35.212663843678087</v>
      </c>
      <c r="H64" s="7">
        <f t="shared" si="15"/>
        <v>422.55196612413704</v>
      </c>
      <c r="I64" s="7">
        <f t="shared" si="16"/>
        <v>354.77218662015338</v>
      </c>
      <c r="J64" s="2">
        <f t="shared" si="17"/>
        <v>183395.08333333334</v>
      </c>
      <c r="K64" s="18">
        <f t="shared" si="18"/>
        <v>10.075130589242468</v>
      </c>
      <c r="M64" s="5">
        <f t="shared" si="19"/>
        <v>4.6519865934725752E-3</v>
      </c>
      <c r="N64" s="5">
        <f t="shared" si="19"/>
        <v>4.308673696883771E-3</v>
      </c>
      <c r="O64" s="6">
        <f t="shared" si="19"/>
        <v>4.1520383288545771E-4</v>
      </c>
      <c r="Q64" s="11">
        <f t="shared" si="23"/>
        <v>185904707</v>
      </c>
      <c r="R64" s="11">
        <f t="shared" si="23"/>
        <v>23870201</v>
      </c>
      <c r="S64" s="8">
        <f t="shared" si="23"/>
        <v>1654952748.98</v>
      </c>
      <c r="U64" s="6">
        <f t="shared" si="13"/>
        <v>0.39297046068912572</v>
      </c>
      <c r="V64" s="6">
        <f t="shared" si="13"/>
        <v>0.47084875997687475</v>
      </c>
      <c r="W64" s="6">
        <f t="shared" si="13"/>
        <v>8.8670495911615087E-3</v>
      </c>
      <c r="Y64" s="8">
        <f t="shared" si="21"/>
        <v>3409554420316.4604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2107721</v>
      </c>
      <c r="D65" s="2">
        <v>209644</v>
      </c>
      <c r="E65" s="3">
        <v>76506184.539999962</v>
      </c>
      <c r="G65" s="7">
        <f t="shared" si="14"/>
        <v>36.298060578226419</v>
      </c>
      <c r="H65" s="7">
        <f t="shared" si="15"/>
        <v>435.576726938717</v>
      </c>
      <c r="I65" s="7">
        <f t="shared" si="16"/>
        <v>364.93381418022915</v>
      </c>
      <c r="J65" s="2">
        <f t="shared" si="17"/>
        <v>175643.41666666666</v>
      </c>
      <c r="K65" s="18">
        <f t="shared" si="18"/>
        <v>10.053810268836694</v>
      </c>
      <c r="M65" s="5">
        <f t="shared" si="19"/>
        <v>4.4553583701038013E-3</v>
      </c>
      <c r="N65" s="5">
        <f t="shared" si="19"/>
        <v>4.1353073414250648E-3</v>
      </c>
      <c r="O65" s="6">
        <f t="shared" si="19"/>
        <v>4.0991148101650831E-4</v>
      </c>
      <c r="Q65" s="11">
        <f t="shared" si="23"/>
        <v>188012428</v>
      </c>
      <c r="R65" s="11">
        <f t="shared" si="23"/>
        <v>24079845</v>
      </c>
      <c r="S65" s="8">
        <f t="shared" si="23"/>
        <v>1731458933.52</v>
      </c>
      <c r="U65" s="6">
        <f t="shared" si="13"/>
        <v>0.39742581905922952</v>
      </c>
      <c r="V65" s="6">
        <f t="shared" si="13"/>
        <v>0.47498406731829984</v>
      </c>
      <c r="W65" s="6">
        <f t="shared" si="13"/>
        <v>9.2769610721780155E-3</v>
      </c>
      <c r="Y65" s="8">
        <f t="shared" si="21"/>
        <v>3245742436493.2866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2064787</v>
      </c>
      <c r="D66" s="2">
        <v>204806</v>
      </c>
      <c r="E66" s="3">
        <v>76796776.480000019</v>
      </c>
      <c r="G66" s="7">
        <f t="shared" si="14"/>
        <v>37.193558696369173</v>
      </c>
      <c r="H66" s="7">
        <f t="shared" si="15"/>
        <v>446.32270435643011</v>
      </c>
      <c r="I66" s="7">
        <f t="shared" si="16"/>
        <v>374.97327461109546</v>
      </c>
      <c r="J66" s="2">
        <f t="shared" si="17"/>
        <v>172065.58333333334</v>
      </c>
      <c r="K66" s="18">
        <f t="shared" si="18"/>
        <v>10.081672411941057</v>
      </c>
      <c r="M66" s="5">
        <f t="shared" si="19"/>
        <v>4.3646033051487924E-3</v>
      </c>
      <c r="N66" s="5">
        <f t="shared" si="19"/>
        <v>4.0398759581380906E-3</v>
      </c>
      <c r="O66" s="6">
        <f t="shared" si="19"/>
        <v>4.114684397540677E-4</v>
      </c>
      <c r="Q66" s="11">
        <f t="shared" si="23"/>
        <v>190077215</v>
      </c>
      <c r="R66" s="11">
        <f t="shared" si="23"/>
        <v>24284651</v>
      </c>
      <c r="S66" s="8">
        <f t="shared" si="23"/>
        <v>1808255710</v>
      </c>
      <c r="U66" s="6">
        <f t="shared" si="13"/>
        <v>0.40179042236437829</v>
      </c>
      <c r="V66" s="6">
        <f t="shared" si="13"/>
        <v>0.47902394327643794</v>
      </c>
      <c r="W66" s="6">
        <f t="shared" si="13"/>
        <v>9.6884295119320837E-3</v>
      </c>
      <c r="Y66" s="8">
        <f t="shared" si="21"/>
        <v>3163750110817.0903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2017702</v>
      </c>
      <c r="D67" s="2">
        <v>199948</v>
      </c>
      <c r="E67" s="3">
        <v>76976354.970000029</v>
      </c>
      <c r="G67" s="7">
        <f t="shared" si="14"/>
        <v>38.150507344493896</v>
      </c>
      <c r="H67" s="7">
        <f t="shared" si="15"/>
        <v>457.80608813392678</v>
      </c>
      <c r="I67" s="7">
        <f t="shared" si="16"/>
        <v>384.98187013623556</v>
      </c>
      <c r="J67" s="2">
        <f t="shared" si="17"/>
        <v>168141.83333333334</v>
      </c>
      <c r="K67" s="18">
        <f t="shared" si="18"/>
        <v>10.091133694760638</v>
      </c>
      <c r="M67" s="5">
        <f t="shared" si="19"/>
        <v>4.2650737427179309E-3</v>
      </c>
      <c r="N67" s="5">
        <f t="shared" si="19"/>
        <v>3.9440500672724187E-3</v>
      </c>
      <c r="O67" s="6">
        <f t="shared" si="19"/>
        <v>4.1243060098635506E-4</v>
      </c>
      <c r="Q67" s="11">
        <f t="shared" si="23"/>
        <v>192094917</v>
      </c>
      <c r="R67" s="11">
        <f t="shared" si="23"/>
        <v>24484599</v>
      </c>
      <c r="S67" s="8">
        <f t="shared" si="23"/>
        <v>1885232064.97</v>
      </c>
      <c r="U67" s="6">
        <f t="shared" si="13"/>
        <v>0.40605549610709624</v>
      </c>
      <c r="V67" s="6">
        <f t="shared" si="13"/>
        <v>0.48296799334371032</v>
      </c>
      <c r="W67" s="6">
        <f t="shared" si="13"/>
        <v>1.0100860112918438E-2</v>
      </c>
      <c r="Y67" s="8">
        <f t="shared" si="21"/>
        <v>3075067909624.6895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1999099</v>
      </c>
      <c r="D68" s="2">
        <v>197530</v>
      </c>
      <c r="E68" s="3">
        <v>78014790.019999981</v>
      </c>
      <c r="G68" s="7">
        <f t="shared" si="14"/>
        <v>39.024975761580585</v>
      </c>
      <c r="H68" s="7">
        <f t="shared" si="15"/>
        <v>468.29970913896705</v>
      </c>
      <c r="I68" s="7">
        <f t="shared" si="16"/>
        <v>394.95160238951036</v>
      </c>
      <c r="J68" s="2">
        <f t="shared" si="17"/>
        <v>166591.58333333334</v>
      </c>
      <c r="K68" s="18">
        <f t="shared" si="18"/>
        <v>10.12048296461297</v>
      </c>
      <c r="M68" s="5">
        <f t="shared" si="19"/>
        <v>4.2257502118715614E-3</v>
      </c>
      <c r="N68" s="5">
        <f t="shared" si="19"/>
        <v>3.8963541010078664E-3</v>
      </c>
      <c r="O68" s="6">
        <f t="shared" si="19"/>
        <v>4.1799441849789729E-4</v>
      </c>
      <c r="Q68" s="11">
        <f t="shared" si="23"/>
        <v>194094016</v>
      </c>
      <c r="R68" s="11">
        <f t="shared" si="23"/>
        <v>24682129</v>
      </c>
      <c r="S68" s="8">
        <f t="shared" si="23"/>
        <v>1963246854.99</v>
      </c>
      <c r="U68" s="6">
        <f t="shared" si="13"/>
        <v>0.41028124631896778</v>
      </c>
      <c r="V68" s="6">
        <f t="shared" si="13"/>
        <v>0.48686434744471818</v>
      </c>
      <c r="W68" s="6">
        <f t="shared" si="13"/>
        <v>1.0518854531416336E-2</v>
      </c>
      <c r="Y68" s="8">
        <f t="shared" si="21"/>
        <v>3031782499726.9756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1977615</v>
      </c>
      <c r="D69" s="2">
        <v>194948</v>
      </c>
      <c r="E69" s="3">
        <v>78942361.650000095</v>
      </c>
      <c r="G69" s="7">
        <f t="shared" si="14"/>
        <v>39.917962621642786</v>
      </c>
      <c r="H69" s="7">
        <f t="shared" si="15"/>
        <v>479.01555145971344</v>
      </c>
      <c r="I69" s="7">
        <f t="shared" si="16"/>
        <v>404.94060800828987</v>
      </c>
      <c r="J69" s="2">
        <f t="shared" si="17"/>
        <v>164801.25</v>
      </c>
      <c r="K69" s="18">
        <f t="shared" si="18"/>
        <v>10.144320536758521</v>
      </c>
      <c r="M69" s="5">
        <f t="shared" si="19"/>
        <v>4.1803367443285083E-3</v>
      </c>
      <c r="N69" s="5">
        <f t="shared" si="19"/>
        <v>3.8454231725979929E-3</v>
      </c>
      <c r="O69" s="6">
        <f t="shared" si="19"/>
        <v>4.2296424234793454E-4</v>
      </c>
      <c r="Q69" s="11">
        <f t="shared" si="23"/>
        <v>196071631</v>
      </c>
      <c r="R69" s="11">
        <f t="shared" si="23"/>
        <v>24877077</v>
      </c>
      <c r="S69" s="8">
        <f t="shared" si="23"/>
        <v>2042189216.6400001</v>
      </c>
      <c r="U69" s="6">
        <f t="shared" si="13"/>
        <v>0.41446158306329628</v>
      </c>
      <c r="V69" s="6">
        <f t="shared" si="13"/>
        <v>0.49070977061731619</v>
      </c>
      <c r="W69" s="6">
        <f t="shared" si="13"/>
        <v>1.094181877376427E-2</v>
      </c>
      <c r="Y69" s="8">
        <f t="shared" si="21"/>
        <v>2984151903658.3877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1932473</v>
      </c>
      <c r="D70" s="2">
        <v>190055</v>
      </c>
      <c r="E70" s="3">
        <v>78866632.75</v>
      </c>
      <c r="G70" s="7">
        <f t="shared" si="14"/>
        <v>40.811246910047387</v>
      </c>
      <c r="H70" s="7">
        <f t="shared" si="15"/>
        <v>489.73496292056865</v>
      </c>
      <c r="I70" s="7">
        <f t="shared" si="16"/>
        <v>414.96741864197207</v>
      </c>
      <c r="J70" s="2">
        <f t="shared" si="17"/>
        <v>161039.41666666666</v>
      </c>
      <c r="K70" s="18">
        <f t="shared" si="18"/>
        <v>10.167967167398912</v>
      </c>
      <c r="M70" s="5">
        <f t="shared" si="19"/>
        <v>4.0849143485070377E-3</v>
      </c>
      <c r="N70" s="5">
        <f t="shared" si="19"/>
        <v>3.7489068934695997E-3</v>
      </c>
      <c r="O70" s="6">
        <f t="shared" si="19"/>
        <v>4.2255849546954253E-4</v>
      </c>
      <c r="Q70" s="11">
        <f t="shared" si="23"/>
        <v>198004104</v>
      </c>
      <c r="R70" s="11">
        <f t="shared" si="23"/>
        <v>25067132</v>
      </c>
      <c r="S70" s="8">
        <f t="shared" si="23"/>
        <v>2121055849.3900001</v>
      </c>
      <c r="U70" s="6">
        <f t="shared" si="13"/>
        <v>0.41854649741180333</v>
      </c>
      <c r="V70" s="6">
        <f t="shared" si="13"/>
        <v>0.49445867751078576</v>
      </c>
      <c r="W70" s="6">
        <f t="shared" si="13"/>
        <v>1.1364377269233814E-2</v>
      </c>
      <c r="Y70" s="8">
        <f t="shared" si="21"/>
        <v>2901361302799.542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Top 25% to 50%</v>
      </c>
      <c r="C71" s="2">
        <v>2866478</v>
      </c>
      <c r="D71" s="2">
        <v>281470</v>
      </c>
      <c r="E71" s="3">
        <v>120308046.31999993</v>
      </c>
      <c r="G71" s="7">
        <f t="shared" si="14"/>
        <v>41.970685391619938</v>
      </c>
      <c r="H71" s="7">
        <f t="shared" si="15"/>
        <v>503.64822469943925</v>
      </c>
      <c r="I71" s="7">
        <f t="shared" si="16"/>
        <v>427.42759910470011</v>
      </c>
      <c r="J71" s="2">
        <f t="shared" si="17"/>
        <v>238873.16666666666</v>
      </c>
      <c r="K71" s="18">
        <f t="shared" si="18"/>
        <v>10.183955661349344</v>
      </c>
      <c r="M71" s="5">
        <f t="shared" si="19"/>
        <v>6.0592396953953603E-3</v>
      </c>
      <c r="N71" s="5">
        <f t="shared" si="19"/>
        <v>5.5521024088021264E-3</v>
      </c>
      <c r="O71" s="6">
        <f t="shared" si="19"/>
        <v>6.4459690078323023E-4</v>
      </c>
      <c r="Q71" s="11">
        <f t="shared" si="23"/>
        <v>200870582</v>
      </c>
      <c r="R71" s="11">
        <f t="shared" si="23"/>
        <v>25348602</v>
      </c>
      <c r="S71" s="8">
        <f t="shared" si="23"/>
        <v>2241363895.71</v>
      </c>
      <c r="U71" s="6">
        <f t="shared" si="13"/>
        <v>0.42460573710719868</v>
      </c>
      <c r="V71" s="6">
        <f t="shared" si="13"/>
        <v>0.50001077991958787</v>
      </c>
      <c r="W71" s="6">
        <f t="shared" si="13"/>
        <v>1.2008974170017044E-2</v>
      </c>
      <c r="Y71" s="8">
        <f t="shared" si="21"/>
        <v>4275482945209.6016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Top 25% to 50%</v>
      </c>
      <c r="C72" s="2">
        <v>2782370</v>
      </c>
      <c r="D72" s="2">
        <v>272552</v>
      </c>
      <c r="E72" s="3">
        <v>120587367.11000013</v>
      </c>
      <c r="G72" s="7">
        <f t="shared" si="14"/>
        <v>43.339802797615029</v>
      </c>
      <c r="H72" s="7">
        <f t="shared" si="15"/>
        <v>520.07763357138037</v>
      </c>
      <c r="I72" s="7">
        <f t="shared" si="16"/>
        <v>442.43801957057786</v>
      </c>
      <c r="J72" s="2">
        <f t="shared" si="17"/>
        <v>231864.16666666666</v>
      </c>
      <c r="K72" s="18">
        <f t="shared" si="18"/>
        <v>10.208584050016144</v>
      </c>
      <c r="M72" s="5">
        <f t="shared" si="19"/>
        <v>5.8814499016832458E-3</v>
      </c>
      <c r="N72" s="5">
        <f t="shared" si="19"/>
        <v>5.3761914794608207E-3</v>
      </c>
      <c r="O72" s="6">
        <f t="shared" si="19"/>
        <v>6.4609346997428457E-4</v>
      </c>
      <c r="Q72" s="11">
        <f t="shared" si="23"/>
        <v>203652952</v>
      </c>
      <c r="R72" s="11">
        <f t="shared" si="23"/>
        <v>25621154</v>
      </c>
      <c r="S72" s="8">
        <f t="shared" si="23"/>
        <v>2361951262.8200002</v>
      </c>
      <c r="U72" s="6">
        <f t="shared" si="13"/>
        <v>0.43048718700888194</v>
      </c>
      <c r="V72" s="6">
        <f t="shared" si="13"/>
        <v>0.50538697139904876</v>
      </c>
      <c r="W72" s="6">
        <f t="shared" si="13"/>
        <v>1.2655067639991328E-2</v>
      </c>
      <c r="Y72" s="8">
        <f t="shared" si="21"/>
        <v>4117862069305.3896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Top 25% to 50%</v>
      </c>
      <c r="C73" s="2">
        <v>2740755</v>
      </c>
      <c r="D73" s="2">
        <v>267419</v>
      </c>
      <c r="E73" s="3">
        <v>122319857.55999994</v>
      </c>
      <c r="G73" s="7">
        <f t="shared" si="14"/>
        <v>44.629986102369578</v>
      </c>
      <c r="H73" s="7">
        <f t="shared" si="15"/>
        <v>535.55983322843497</v>
      </c>
      <c r="I73" s="7">
        <f t="shared" si="16"/>
        <v>457.40900070675588</v>
      </c>
      <c r="J73" s="2">
        <f t="shared" si="17"/>
        <v>228396.25</v>
      </c>
      <c r="K73" s="18">
        <f t="shared" si="18"/>
        <v>10.248916494340342</v>
      </c>
      <c r="M73" s="5">
        <f t="shared" si="19"/>
        <v>5.79348297504928E-3</v>
      </c>
      <c r="N73" s="5">
        <f t="shared" si="19"/>
        <v>5.274941109388055E-3</v>
      </c>
      <c r="O73" s="6">
        <f t="shared" si="19"/>
        <v>6.5537595779505782E-4</v>
      </c>
      <c r="Q73" s="11">
        <f t="shared" si="23"/>
        <v>206393707</v>
      </c>
      <c r="R73" s="11">
        <f t="shared" si="23"/>
        <v>25888573</v>
      </c>
      <c r="S73" s="8">
        <f t="shared" si="23"/>
        <v>2484271120.3800001</v>
      </c>
      <c r="U73" s="6">
        <f t="shared" si="13"/>
        <v>0.43628066998393122</v>
      </c>
      <c r="V73" s="6">
        <f t="shared" si="13"/>
        <v>0.51066191250843684</v>
      </c>
      <c r="W73" s="6">
        <f t="shared" si="13"/>
        <v>1.3310443597786386E-2</v>
      </c>
      <c r="Y73" s="8">
        <f t="shared" si="21"/>
        <v>4026523560502.3853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Top 25% to 50%</v>
      </c>
      <c r="C74" s="2">
        <v>2658466</v>
      </c>
      <c r="D74" s="2">
        <v>258938</v>
      </c>
      <c r="E74" s="3">
        <v>122338181.29999971</v>
      </c>
      <c r="G74" s="7">
        <f t="shared" si="14"/>
        <v>46.018335874899179</v>
      </c>
      <c r="H74" s="7">
        <f t="shared" si="15"/>
        <v>552.22003049879015</v>
      </c>
      <c r="I74" s="7">
        <f t="shared" si="16"/>
        <v>472.46128918891668</v>
      </c>
      <c r="J74" s="2">
        <f t="shared" si="17"/>
        <v>221538.83333333334</v>
      </c>
      <c r="K74" s="18">
        <f t="shared" si="18"/>
        <v>10.266805181163058</v>
      </c>
      <c r="M74" s="5">
        <f t="shared" si="19"/>
        <v>5.6195382333507956E-3</v>
      </c>
      <c r="N74" s="5">
        <f t="shared" si="19"/>
        <v>5.1076501706412945E-3</v>
      </c>
      <c r="O74" s="6">
        <f t="shared" si="19"/>
        <v>6.5547413432086711E-4</v>
      </c>
      <c r="Q74" s="11">
        <f t="shared" ref="Q74:S89" si="24">+Q73+C74</f>
        <v>209052173</v>
      </c>
      <c r="R74" s="11">
        <f t="shared" si="24"/>
        <v>26147511</v>
      </c>
      <c r="S74" s="8">
        <f t="shared" si="24"/>
        <v>2606609301.6799998</v>
      </c>
      <c r="U74" s="6">
        <f t="shared" si="13"/>
        <v>0.44190020821728199</v>
      </c>
      <c r="V74" s="6">
        <f t="shared" si="13"/>
        <v>0.51576956267907803</v>
      </c>
      <c r="W74" s="6">
        <f t="shared" si="13"/>
        <v>1.3965917732107253E-2</v>
      </c>
      <c r="Y74" s="8">
        <f t="shared" si="21"/>
        <v>3874697653044.6729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Top 25% to 50%</v>
      </c>
      <c r="C75" s="2">
        <v>3482014</v>
      </c>
      <c r="D75" s="2">
        <v>338956</v>
      </c>
      <c r="E75" s="3">
        <v>166058915.28999996</v>
      </c>
      <c r="G75" s="7">
        <f t="shared" si="14"/>
        <v>47.690478926850943</v>
      </c>
      <c r="H75" s="7">
        <f t="shared" si="15"/>
        <v>572.28574712221132</v>
      </c>
      <c r="I75" s="7">
        <f t="shared" si="16"/>
        <v>489.9128951545332</v>
      </c>
      <c r="J75" s="2">
        <f t="shared" si="17"/>
        <v>290167.83333333331</v>
      </c>
      <c r="K75" s="18">
        <f t="shared" si="18"/>
        <v>10.272761066333093</v>
      </c>
      <c r="M75" s="5">
        <f t="shared" si="19"/>
        <v>7.3603765487550848E-3</v>
      </c>
      <c r="N75" s="5">
        <f t="shared" si="19"/>
        <v>6.6860355422529352E-3</v>
      </c>
      <c r="O75" s="6">
        <f t="shared" si="19"/>
        <v>8.8972488056739802E-4</v>
      </c>
      <c r="Q75" s="11">
        <f t="shared" si="24"/>
        <v>212534187</v>
      </c>
      <c r="R75" s="11">
        <f t="shared" si="24"/>
        <v>26486467</v>
      </c>
      <c r="S75" s="8">
        <f t="shared" si="24"/>
        <v>2772668216.9699998</v>
      </c>
      <c r="U75" s="6">
        <f t="shared" si="13"/>
        <v>0.44926058476603709</v>
      </c>
      <c r="V75" s="6">
        <f t="shared" si="13"/>
        <v>0.52245559822133103</v>
      </c>
      <c r="W75" s="6">
        <f t="shared" si="13"/>
        <v>1.4855642612674651E-2</v>
      </c>
      <c r="Y75" s="8">
        <f t="shared" si="21"/>
        <v>5026430687094.5986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Top 25% to 50%</v>
      </c>
      <c r="C76" s="2">
        <v>3387642</v>
      </c>
      <c r="D76" s="2">
        <v>329259</v>
      </c>
      <c r="E76" s="3">
        <v>167889718.8300004</v>
      </c>
      <c r="G76" s="7">
        <f t="shared" si="14"/>
        <v>49.559463139847836</v>
      </c>
      <c r="H76" s="7">
        <f t="shared" si="15"/>
        <v>594.71355767817408</v>
      </c>
      <c r="I76" s="7">
        <f t="shared" si="16"/>
        <v>509.90168478310511</v>
      </c>
      <c r="J76" s="2">
        <f t="shared" si="17"/>
        <v>282303.5</v>
      </c>
      <c r="K76" s="18">
        <f t="shared" si="18"/>
        <v>10.288684591765145</v>
      </c>
      <c r="M76" s="5">
        <f t="shared" si="19"/>
        <v>7.160890430761558E-3</v>
      </c>
      <c r="N76" s="5">
        <f t="shared" si="19"/>
        <v>6.4947585427213538E-3</v>
      </c>
      <c r="O76" s="6">
        <f t="shared" si="19"/>
        <v>8.9953411880145848E-4</v>
      </c>
      <c r="Q76" s="11">
        <f t="shared" si="24"/>
        <v>215921829</v>
      </c>
      <c r="R76" s="11">
        <f t="shared" si="24"/>
        <v>26815726</v>
      </c>
      <c r="S76" s="8">
        <f t="shared" si="24"/>
        <v>2940557935.8000002</v>
      </c>
      <c r="U76" s="6">
        <f t="shared" si="13"/>
        <v>0.45642147519679865</v>
      </c>
      <c r="V76" s="6">
        <f t="shared" si="13"/>
        <v>0.52895035676405233</v>
      </c>
      <c r="W76" s="6">
        <f t="shared" si="13"/>
        <v>1.5755176731476108E-2</v>
      </c>
      <c r="Y76" s="8">
        <f t="shared" si="21"/>
        <v>4837639451028.3818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Top 25% to 50%</v>
      </c>
      <c r="C77" s="2">
        <v>3298866</v>
      </c>
      <c r="D77" s="2">
        <v>319667</v>
      </c>
      <c r="E77" s="3">
        <v>169402392.78999996</v>
      </c>
      <c r="G77" s="7">
        <f t="shared" si="14"/>
        <v>51.351704734293527</v>
      </c>
      <c r="H77" s="7">
        <f t="shared" si="15"/>
        <v>616.22045681152235</v>
      </c>
      <c r="I77" s="7">
        <f t="shared" si="16"/>
        <v>529.93393997503642</v>
      </c>
      <c r="J77" s="2">
        <f t="shared" si="17"/>
        <v>274905.5</v>
      </c>
      <c r="K77" s="18">
        <f t="shared" si="18"/>
        <v>10.319695182799601</v>
      </c>
      <c r="M77" s="5">
        <f t="shared" si="19"/>
        <v>6.9732332908154573E-3</v>
      </c>
      <c r="N77" s="5">
        <f t="shared" si="19"/>
        <v>6.3055527079779357E-3</v>
      </c>
      <c r="O77" s="6">
        <f t="shared" si="19"/>
        <v>9.0763885473838575E-4</v>
      </c>
      <c r="Q77" s="11">
        <f t="shared" si="24"/>
        <v>219220695</v>
      </c>
      <c r="R77" s="11">
        <f t="shared" si="24"/>
        <v>27135393</v>
      </c>
      <c r="S77" s="8">
        <f t="shared" si="24"/>
        <v>3109960328.5900002</v>
      </c>
      <c r="U77" s="6">
        <f t="shared" si="13"/>
        <v>0.4633947084876141</v>
      </c>
      <c r="V77" s="6">
        <f t="shared" si="13"/>
        <v>0.53525590947203028</v>
      </c>
      <c r="W77" s="6">
        <f t="shared" si="13"/>
        <v>1.6662815586214495E-2</v>
      </c>
      <c r="Y77" s="8">
        <f t="shared" si="21"/>
        <v>4662042530176.9189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Top 25% to 50%</v>
      </c>
      <c r="C78" s="2">
        <v>3217009</v>
      </c>
      <c r="D78" s="2">
        <v>310895</v>
      </c>
      <c r="E78" s="3">
        <v>170966061.81999969</v>
      </c>
      <c r="G78" s="7">
        <f t="shared" si="14"/>
        <v>53.144415144626485</v>
      </c>
      <c r="H78" s="7">
        <f t="shared" si="15"/>
        <v>637.7329817355178</v>
      </c>
      <c r="I78" s="7">
        <f t="shared" si="16"/>
        <v>549.91576519403554</v>
      </c>
      <c r="J78" s="2">
        <f t="shared" si="17"/>
        <v>268084.08333333331</v>
      </c>
      <c r="K78" s="18">
        <f t="shared" si="18"/>
        <v>10.347573939754579</v>
      </c>
      <c r="M78" s="5">
        <f t="shared" si="19"/>
        <v>6.8002017225473671E-3</v>
      </c>
      <c r="N78" s="5">
        <f t="shared" si="19"/>
        <v>6.1325216839611231E-3</v>
      </c>
      <c r="O78" s="6">
        <f t="shared" si="19"/>
        <v>9.1601681649089895E-4</v>
      </c>
      <c r="Q78" s="11">
        <f t="shared" si="24"/>
        <v>222437704</v>
      </c>
      <c r="R78" s="11">
        <f t="shared" si="24"/>
        <v>27446288</v>
      </c>
      <c r="S78" s="8">
        <f t="shared" si="24"/>
        <v>3280926390.4099998</v>
      </c>
      <c r="U78" s="6">
        <f t="shared" si="13"/>
        <v>0.47019491021016147</v>
      </c>
      <c r="V78" s="6">
        <f t="shared" si="13"/>
        <v>0.54138843115599145</v>
      </c>
      <c r="W78" s="6">
        <f t="shared" si="13"/>
        <v>1.7578832402705396E-2</v>
      </c>
      <c r="Y78" s="8">
        <f t="shared" si="21"/>
        <v>4498984697048.8271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Top 25% to 50%</v>
      </c>
      <c r="C79" s="2">
        <v>3120344</v>
      </c>
      <c r="D79" s="2">
        <v>300952</v>
      </c>
      <c r="E79" s="3">
        <v>171517982.72000027</v>
      </c>
      <c r="G79" s="7">
        <f t="shared" si="14"/>
        <v>54.967651874280612</v>
      </c>
      <c r="H79" s="7">
        <f t="shared" si="15"/>
        <v>659.61182249136732</v>
      </c>
      <c r="I79" s="7">
        <f t="shared" si="16"/>
        <v>569.91806906084776</v>
      </c>
      <c r="J79" s="2">
        <f t="shared" si="17"/>
        <v>260028.66666666666</v>
      </c>
      <c r="K79" s="18">
        <f t="shared" si="18"/>
        <v>10.368244769930088</v>
      </c>
      <c r="M79" s="5">
        <f t="shared" si="19"/>
        <v>6.5958685983596383E-3</v>
      </c>
      <c r="N79" s="5">
        <f t="shared" si="19"/>
        <v>5.9363922412115598E-3</v>
      </c>
      <c r="O79" s="6">
        <f t="shared" si="19"/>
        <v>9.189739462299322E-4</v>
      </c>
      <c r="Q79" s="11">
        <f t="shared" si="24"/>
        <v>225558048</v>
      </c>
      <c r="R79" s="11">
        <f t="shared" si="24"/>
        <v>27747240</v>
      </c>
      <c r="S79" s="8">
        <f t="shared" si="24"/>
        <v>3452444373.1300001</v>
      </c>
      <c r="U79" s="6">
        <f t="shared" si="13"/>
        <v>0.47679077880852111</v>
      </c>
      <c r="V79" s="6">
        <f t="shared" si="13"/>
        <v>0.54732482339720301</v>
      </c>
      <c r="W79" s="6">
        <f t="shared" si="13"/>
        <v>1.8497806348935327E-2</v>
      </c>
      <c r="Y79" s="8">
        <f t="shared" si="21"/>
        <v>4317311287483.6587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Top 25% to 50%</v>
      </c>
      <c r="C80" s="2">
        <v>3044535</v>
      </c>
      <c r="D80" s="2">
        <v>293303</v>
      </c>
      <c r="E80" s="3">
        <v>173027841.13000011</v>
      </c>
      <c r="G80" s="7">
        <f t="shared" si="14"/>
        <v>56.832271965998132</v>
      </c>
      <c r="H80" s="7">
        <f t="shared" si="15"/>
        <v>681.98726359197758</v>
      </c>
      <c r="I80" s="7">
        <f t="shared" si="16"/>
        <v>589.92864420070748</v>
      </c>
      <c r="J80" s="2">
        <f t="shared" si="17"/>
        <v>253711.25</v>
      </c>
      <c r="K80" s="18">
        <f t="shared" si="18"/>
        <v>10.380169994851741</v>
      </c>
      <c r="M80" s="5">
        <f t="shared" si="19"/>
        <v>6.4356214581170737E-3</v>
      </c>
      <c r="N80" s="5">
        <f t="shared" si="19"/>
        <v>5.7855128177386229E-3</v>
      </c>
      <c r="O80" s="6">
        <f t="shared" si="19"/>
        <v>9.2706359676850635E-4</v>
      </c>
      <c r="Q80" s="11">
        <f t="shared" si="24"/>
        <v>228602583</v>
      </c>
      <c r="R80" s="11">
        <f t="shared" si="24"/>
        <v>28040543</v>
      </c>
      <c r="S80" s="8">
        <f t="shared" si="24"/>
        <v>3625472214.2600002</v>
      </c>
      <c r="U80" s="6">
        <f t="shared" si="13"/>
        <v>0.48322640026663821</v>
      </c>
      <c r="V80" s="6">
        <f t="shared" si="13"/>
        <v>0.55311033621494166</v>
      </c>
      <c r="W80" s="6">
        <f t="shared" si="13"/>
        <v>1.9424869945703832E-2</v>
      </c>
      <c r="Y80" s="8">
        <f t="shared" si="21"/>
        <v>4166285513718.1187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Top 25% to 50%</v>
      </c>
      <c r="C81" s="2">
        <v>2976424</v>
      </c>
      <c r="D81" s="2">
        <v>286321</v>
      </c>
      <c r="E81" s="3">
        <v>174626412.03999996</v>
      </c>
      <c r="G81" s="7">
        <f t="shared" si="14"/>
        <v>58.669870972683988</v>
      </c>
      <c r="H81" s="7">
        <f t="shared" si="15"/>
        <v>704.03845167220788</v>
      </c>
      <c r="I81" s="7">
        <f t="shared" si="16"/>
        <v>609.89732517000141</v>
      </c>
      <c r="J81" s="2">
        <f t="shared" si="17"/>
        <v>248035.33333333334</v>
      </c>
      <c r="K81" s="18">
        <f t="shared" si="18"/>
        <v>10.395409348248993</v>
      </c>
      <c r="M81" s="5">
        <f t="shared" si="19"/>
        <v>6.2916465610855683E-3</v>
      </c>
      <c r="N81" s="5">
        <f t="shared" si="19"/>
        <v>5.6477902220152549E-3</v>
      </c>
      <c r="O81" s="6">
        <f t="shared" si="19"/>
        <v>9.356285588453349E-4</v>
      </c>
      <c r="Q81" s="11">
        <f t="shared" si="24"/>
        <v>231579007</v>
      </c>
      <c r="R81" s="11">
        <f t="shared" si="24"/>
        <v>28326864</v>
      </c>
      <c r="S81" s="8">
        <f t="shared" si="24"/>
        <v>3800098626.3000002</v>
      </c>
      <c r="U81" s="6">
        <f t="shared" si="13"/>
        <v>0.48951804682772376</v>
      </c>
      <c r="V81" s="6">
        <f t="shared" si="13"/>
        <v>0.55875812643695688</v>
      </c>
      <c r="W81" s="6">
        <f t="shared" si="13"/>
        <v>2.0360498504549168E-2</v>
      </c>
      <c r="Y81" s="8">
        <f t="shared" si="21"/>
        <v>4028871602437.8296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Top 25% to 50%</v>
      </c>
      <c r="C82" s="2">
        <v>2888334</v>
      </c>
      <c r="D82" s="2">
        <v>277458</v>
      </c>
      <c r="E82" s="3">
        <v>174784468.25</v>
      </c>
      <c r="G82" s="7">
        <f t="shared" si="14"/>
        <v>60.513939263949389</v>
      </c>
      <c r="H82" s="7">
        <f t="shared" si="15"/>
        <v>726.16727116739264</v>
      </c>
      <c r="I82" s="7">
        <f t="shared" si="16"/>
        <v>629.94928331495214</v>
      </c>
      <c r="J82" s="2">
        <f t="shared" si="17"/>
        <v>240694.5</v>
      </c>
      <c r="K82" s="18">
        <f t="shared" si="18"/>
        <v>10.409986376316416</v>
      </c>
      <c r="M82" s="5">
        <f t="shared" si="19"/>
        <v>6.1054395067256968E-3</v>
      </c>
      <c r="N82" s="5">
        <f t="shared" si="19"/>
        <v>5.4729641885153677E-3</v>
      </c>
      <c r="O82" s="6">
        <f t="shared" si="19"/>
        <v>9.364754061363679E-4</v>
      </c>
      <c r="Q82" s="11">
        <f t="shared" si="24"/>
        <v>234467341</v>
      </c>
      <c r="R82" s="11">
        <f t="shared" si="24"/>
        <v>28604322</v>
      </c>
      <c r="S82" s="8">
        <f t="shared" si="24"/>
        <v>3974883094.5500002</v>
      </c>
      <c r="U82" s="6">
        <f t="shared" si="13"/>
        <v>0.49562348633444947</v>
      </c>
      <c r="V82" s="6">
        <f t="shared" si="13"/>
        <v>0.56423109062547228</v>
      </c>
      <c r="W82" s="6">
        <f t="shared" si="13"/>
        <v>2.1296973910685534E-2</v>
      </c>
      <c r="Y82" s="8">
        <f t="shared" si="21"/>
        <v>3866818501001.4731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Top 25% to 50%</v>
      </c>
      <c r="C83" s="2">
        <v>2794646</v>
      </c>
      <c r="D83" s="2">
        <v>267951</v>
      </c>
      <c r="E83" s="3">
        <v>174153830.98000002</v>
      </c>
      <c r="G83" s="7">
        <f t="shared" si="14"/>
        <v>62.316955700292638</v>
      </c>
      <c r="H83" s="7">
        <f t="shared" si="15"/>
        <v>747.80346840351172</v>
      </c>
      <c r="I83" s="7">
        <f t="shared" si="16"/>
        <v>649.94656105034142</v>
      </c>
      <c r="J83" s="2">
        <f t="shared" si="17"/>
        <v>232887.16666666666</v>
      </c>
      <c r="K83" s="18">
        <f t="shared" si="18"/>
        <v>10.429690503114376</v>
      </c>
      <c r="M83" s="5">
        <f t="shared" si="19"/>
        <v>5.9073992466636277E-3</v>
      </c>
      <c r="N83" s="5">
        <f t="shared" si="19"/>
        <v>5.2854350109814143E-3</v>
      </c>
      <c r="O83" s="6">
        <f t="shared" si="19"/>
        <v>9.3309652299268238E-4</v>
      </c>
      <c r="Q83" s="11">
        <f t="shared" si="24"/>
        <v>237261987</v>
      </c>
      <c r="R83" s="11">
        <f t="shared" si="24"/>
        <v>28872273</v>
      </c>
      <c r="S83" s="8">
        <f t="shared" si="24"/>
        <v>4149036925.5300002</v>
      </c>
      <c r="U83" s="6">
        <f t="shared" si="13"/>
        <v>0.50153088558111303</v>
      </c>
      <c r="V83" s="6">
        <f t="shared" si="13"/>
        <v>0.56951652563645361</v>
      </c>
      <c r="W83" s="6">
        <f t="shared" si="13"/>
        <v>2.2230070433678219E-2</v>
      </c>
      <c r="Y83" s="8">
        <f t="shared" si="21"/>
        <v>3701108261808.8809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Top 25% to 50%</v>
      </c>
      <c r="C84" s="2">
        <v>2733755</v>
      </c>
      <c r="D84" s="2">
        <v>262037</v>
      </c>
      <c r="E84" s="3">
        <v>175549157.94999933</v>
      </c>
      <c r="G84" s="7">
        <f t="shared" si="14"/>
        <v>64.215395289628859</v>
      </c>
      <c r="H84" s="7">
        <f t="shared" si="15"/>
        <v>770.58474347554625</v>
      </c>
      <c r="I84" s="7">
        <f t="shared" si="16"/>
        <v>669.94034411170685</v>
      </c>
      <c r="J84" s="2">
        <f t="shared" si="17"/>
        <v>227812.91666666666</v>
      </c>
      <c r="K84" s="18">
        <f t="shared" si="18"/>
        <v>10.432706068227006</v>
      </c>
      <c r="M84" s="5">
        <f t="shared" si="19"/>
        <v>5.7786861833530705E-3</v>
      </c>
      <c r="N84" s="5">
        <f t="shared" si="19"/>
        <v>5.1687791199605034E-3</v>
      </c>
      <c r="O84" s="6">
        <f t="shared" si="19"/>
        <v>9.4057252703357995E-4</v>
      </c>
      <c r="Q84" s="11">
        <f t="shared" si="24"/>
        <v>239995742</v>
      </c>
      <c r="R84" s="11">
        <f t="shared" si="24"/>
        <v>29134310</v>
      </c>
      <c r="S84" s="8">
        <f t="shared" si="24"/>
        <v>4324586083.4799995</v>
      </c>
      <c r="U84" s="6">
        <f t="shared" si="13"/>
        <v>0.50730957176446612</v>
      </c>
      <c r="V84" s="6">
        <f t="shared" si="13"/>
        <v>0.57468530475641411</v>
      </c>
      <c r="W84" s="6">
        <f t="shared" si="13"/>
        <v>2.3170642960711797E-2</v>
      </c>
      <c r="Y84" s="8">
        <f t="shared" si="21"/>
        <v>3579206135792.2739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Top 25% to 50%</v>
      </c>
      <c r="C85" s="2">
        <v>2652249</v>
      </c>
      <c r="D85" s="2">
        <v>253380</v>
      </c>
      <c r="E85" s="3">
        <v>174818317.76000023</v>
      </c>
      <c r="G85" s="7">
        <f t="shared" si="14"/>
        <v>65.913237316707523</v>
      </c>
      <c r="H85" s="7">
        <f t="shared" si="15"/>
        <v>790.95884780049028</v>
      </c>
      <c r="I85" s="7">
        <f t="shared" si="16"/>
        <v>689.94521177677882</v>
      </c>
      <c r="J85" s="2">
        <f t="shared" si="17"/>
        <v>221020.75</v>
      </c>
      <c r="K85" s="18">
        <f t="shared" si="18"/>
        <v>10.467475728155339</v>
      </c>
      <c r="M85" s="5">
        <f t="shared" si="19"/>
        <v>5.606396568497176E-3</v>
      </c>
      <c r="N85" s="5">
        <f t="shared" si="19"/>
        <v>4.9980165145212026E-3</v>
      </c>
      <c r="O85" s="6">
        <f t="shared" si="19"/>
        <v>9.3665676798128676E-4</v>
      </c>
      <c r="Q85" s="11">
        <f t="shared" si="24"/>
        <v>242647991</v>
      </c>
      <c r="R85" s="11">
        <f t="shared" si="24"/>
        <v>29387690</v>
      </c>
      <c r="S85" s="8">
        <f t="shared" si="24"/>
        <v>4499404401.2399998</v>
      </c>
      <c r="U85" s="6">
        <f t="shared" si="13"/>
        <v>0.51291596833296338</v>
      </c>
      <c r="V85" s="6">
        <f t="shared" si="13"/>
        <v>0.57968332127093536</v>
      </c>
      <c r="W85" s="6">
        <f t="shared" si="13"/>
        <v>2.4107299728693084E-2</v>
      </c>
      <c r="Y85" s="8">
        <f t="shared" si="21"/>
        <v>3436886883256.1929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Top 25% to 50%</v>
      </c>
      <c r="C86" s="2">
        <v>3225884</v>
      </c>
      <c r="D86" s="2">
        <v>307926</v>
      </c>
      <c r="E86" s="3">
        <v>219374241.48999977</v>
      </c>
      <c r="G86" s="7">
        <f t="shared" si="14"/>
        <v>68.004380036603848</v>
      </c>
      <c r="H86" s="7">
        <f t="shared" si="15"/>
        <v>816.05256043924624</v>
      </c>
      <c r="I86" s="7">
        <f t="shared" si="16"/>
        <v>712.42519790469066</v>
      </c>
      <c r="J86" s="2">
        <f t="shared" si="17"/>
        <v>268823.66666666669</v>
      </c>
      <c r="K86" s="18">
        <f t="shared" si="18"/>
        <v>10.476166351655918</v>
      </c>
      <c r="M86" s="5">
        <f t="shared" si="19"/>
        <v>6.8189619405907755E-3</v>
      </c>
      <c r="N86" s="5">
        <f t="shared" si="19"/>
        <v>6.0739570339034491E-3</v>
      </c>
      <c r="O86" s="6">
        <f t="shared" si="19"/>
        <v>1.1753823663631232E-3</v>
      </c>
      <c r="Q86" s="11">
        <f t="shared" si="24"/>
        <v>245873875</v>
      </c>
      <c r="R86" s="11">
        <f t="shared" si="24"/>
        <v>29695616</v>
      </c>
      <c r="S86" s="8">
        <f t="shared" si="24"/>
        <v>4718778642.7299995</v>
      </c>
      <c r="U86" s="6">
        <f t="shared" si="13"/>
        <v>0.51973493027355411</v>
      </c>
      <c r="V86" s="6">
        <f t="shared" si="13"/>
        <v>0.58575727830483881</v>
      </c>
      <c r="W86" s="6">
        <f t="shared" si="13"/>
        <v>2.5282682095056207E-2</v>
      </c>
      <c r="Y86" s="8">
        <f t="shared" si="21"/>
        <v>4127192522169.0806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Top 25% to 50%</v>
      </c>
      <c r="C87" s="2">
        <v>3116203</v>
      </c>
      <c r="D87" s="2">
        <v>297402</v>
      </c>
      <c r="E87" s="3">
        <v>219307644.1600008</v>
      </c>
      <c r="G87" s="7">
        <f t="shared" si="14"/>
        <v>70.376558959734268</v>
      </c>
      <c r="H87" s="7">
        <f t="shared" si="15"/>
        <v>844.51870751681122</v>
      </c>
      <c r="I87" s="7">
        <f t="shared" si="16"/>
        <v>737.41146380992996</v>
      </c>
      <c r="J87" s="2">
        <f t="shared" si="17"/>
        <v>259683.58333333334</v>
      </c>
      <c r="K87" s="18">
        <f t="shared" si="18"/>
        <v>10.478083536761689</v>
      </c>
      <c r="M87" s="5">
        <f t="shared" si="19"/>
        <v>6.5871152391576374E-3</v>
      </c>
      <c r="N87" s="5">
        <f t="shared" si="19"/>
        <v>5.866367145992717E-3</v>
      </c>
      <c r="O87" s="6">
        <f t="shared" si="19"/>
        <v>1.1750255454036707E-3</v>
      </c>
      <c r="Q87" s="11">
        <f t="shared" si="24"/>
        <v>248990078</v>
      </c>
      <c r="R87" s="11">
        <f t="shared" si="24"/>
        <v>29993018</v>
      </c>
      <c r="S87" s="8">
        <f t="shared" si="24"/>
        <v>4938086286.8900003</v>
      </c>
      <c r="U87" s="6">
        <f t="shared" si="13"/>
        <v>0.52632204551271178</v>
      </c>
      <c r="V87" s="6">
        <f t="shared" si="13"/>
        <v>0.59162364545083157</v>
      </c>
      <c r="W87" s="6">
        <f t="shared" si="13"/>
        <v>2.645770764045988E-2</v>
      </c>
      <c r="Y87" s="8">
        <f t="shared" si="21"/>
        <v>3929148094207.7227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Top 25% to 50%</v>
      </c>
      <c r="C88" s="2">
        <v>3019086</v>
      </c>
      <c r="D88" s="2">
        <v>287562</v>
      </c>
      <c r="E88" s="3">
        <v>219238757.40999985</v>
      </c>
      <c r="G88" s="7">
        <f t="shared" si="14"/>
        <v>72.617592678711318</v>
      </c>
      <c r="H88" s="7">
        <f t="shared" si="15"/>
        <v>871.41111214453576</v>
      </c>
      <c r="I88" s="7">
        <f t="shared" si="16"/>
        <v>762.4051766575551</v>
      </c>
      <c r="J88" s="2">
        <f t="shared" si="17"/>
        <v>251590.5</v>
      </c>
      <c r="K88" s="18">
        <f t="shared" si="18"/>
        <v>10.498904584054916</v>
      </c>
      <c r="M88" s="5">
        <f t="shared" si="19"/>
        <v>6.3818266649918109E-3</v>
      </c>
      <c r="N88" s="5">
        <f t="shared" si="19"/>
        <v>5.6722694172734473E-3</v>
      </c>
      <c r="O88" s="6">
        <f t="shared" si="19"/>
        <v>1.1746564579908675E-3</v>
      </c>
      <c r="Q88" s="11">
        <f t="shared" si="24"/>
        <v>252009164</v>
      </c>
      <c r="R88" s="11">
        <f t="shared" si="24"/>
        <v>30280580</v>
      </c>
      <c r="S88" s="8">
        <f t="shared" si="24"/>
        <v>5157325044.3000002</v>
      </c>
      <c r="U88" s="6">
        <f t="shared" si="13"/>
        <v>0.53270387217770354</v>
      </c>
      <c r="V88" s="6">
        <f t="shared" si="13"/>
        <v>0.59729591486810496</v>
      </c>
      <c r="W88" s="6">
        <f t="shared" si="13"/>
        <v>2.7632364098450747E-2</v>
      </c>
      <c r="Y88" s="8">
        <f t="shared" si="21"/>
        <v>3754241720937.7471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Top 25% to 50%</v>
      </c>
      <c r="C89" s="2">
        <v>2916777</v>
      </c>
      <c r="D89" s="2">
        <v>277493</v>
      </c>
      <c r="E89" s="3">
        <v>218504286.07999992</v>
      </c>
      <c r="G89" s="7">
        <f t="shared" si="14"/>
        <v>74.912921378631253</v>
      </c>
      <c r="H89" s="7">
        <f t="shared" si="15"/>
        <v>898.95505654357498</v>
      </c>
      <c r="I89" s="7">
        <f t="shared" si="16"/>
        <v>787.42269563556533</v>
      </c>
      <c r="J89" s="2">
        <f t="shared" si="17"/>
        <v>243064.75</v>
      </c>
      <c r="K89" s="18">
        <f t="shared" si="18"/>
        <v>10.511173254820843</v>
      </c>
      <c r="M89" s="5">
        <f t="shared" si="19"/>
        <v>6.1655630990421666E-3</v>
      </c>
      <c r="N89" s="5">
        <f t="shared" si="19"/>
        <v>5.4736545767780885E-3</v>
      </c>
      <c r="O89" s="6">
        <f t="shared" si="19"/>
        <v>1.1707212437012695E-3</v>
      </c>
      <c r="Q89" s="11">
        <f t="shared" si="24"/>
        <v>254925941</v>
      </c>
      <c r="R89" s="11">
        <f t="shared" si="24"/>
        <v>30558073</v>
      </c>
      <c r="S89" s="8">
        <f t="shared" si="24"/>
        <v>5375829330.3800001</v>
      </c>
      <c r="U89" s="6">
        <f t="shared" ref="U89:W152" si="26">+Q89/C$16</f>
        <v>0.53886943527674569</v>
      </c>
      <c r="V89" s="6">
        <f t="shared" si="26"/>
        <v>0.60276956944488302</v>
      </c>
      <c r="W89" s="6">
        <f t="shared" si="26"/>
        <v>2.8803085342152014E-2</v>
      </c>
      <c r="Y89" s="8">
        <f t="shared" si="21"/>
        <v>3575480604146.0386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Top 25% to 50%</v>
      </c>
      <c r="C90" s="2">
        <v>2822005</v>
      </c>
      <c r="D90" s="2">
        <v>267864</v>
      </c>
      <c r="E90" s="3">
        <v>217618055.61999989</v>
      </c>
      <c r="G90" s="7">
        <f t="shared" ref="G90:G153" si="27">IF(C90=0,0,+E90/C90)</f>
        <v>77.114695268080638</v>
      </c>
      <c r="H90" s="7">
        <f t="shared" ref="H90:H153" si="28">+G90*12</f>
        <v>925.3763432169676</v>
      </c>
      <c r="I90" s="7">
        <f t="shared" ref="I90:I153" si="29">IF(D90=0,0,E90/D90)</f>
        <v>812.41994303079127</v>
      </c>
      <c r="J90" s="2">
        <f t="shared" ref="J90:J153" si="30">+C90/12</f>
        <v>235167.08333333334</v>
      </c>
      <c r="K90" s="18">
        <f t="shared" ref="K90:K153" si="31">IF(D90=0,0,C90/D90)</f>
        <v>10.535215631813159</v>
      </c>
      <c r="M90" s="5">
        <f t="shared" ref="M90:O153" si="32">+C90/C$16</f>
        <v>5.9652314500945698E-3</v>
      </c>
      <c r="N90" s="5">
        <f t="shared" si="32"/>
        <v>5.2837189030140791E-3</v>
      </c>
      <c r="O90" s="6">
        <f t="shared" si="32"/>
        <v>1.1659729211628397E-3</v>
      </c>
      <c r="Q90" s="11">
        <f t="shared" ref="Q90:S105" si="33">+Q89+C90</f>
        <v>257747946</v>
      </c>
      <c r="R90" s="11">
        <f t="shared" si="33"/>
        <v>30825937</v>
      </c>
      <c r="S90" s="8">
        <f t="shared" si="33"/>
        <v>5593447386</v>
      </c>
      <c r="U90" s="6">
        <f t="shared" si="26"/>
        <v>0.54483466672684033</v>
      </c>
      <c r="V90" s="6">
        <f t="shared" si="26"/>
        <v>0.60805328834789718</v>
      </c>
      <c r="W90" s="6">
        <f t="shared" si="26"/>
        <v>2.9969058263314856E-2</v>
      </c>
      <c r="Y90" s="8">
        <f t="shared" ref="Y90:Y153" si="34">((H90-$H$16)^2)*J90</f>
        <v>3411808763487.7593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Top 25% to 50%</v>
      </c>
      <c r="C91" s="2">
        <v>2746512</v>
      </c>
      <c r="D91" s="2">
        <v>260267</v>
      </c>
      <c r="E91" s="3">
        <v>217947984.96000004</v>
      </c>
      <c r="G91" s="7">
        <f t="shared" si="27"/>
        <v>79.354463028015189</v>
      </c>
      <c r="H91" s="7">
        <f t="shared" si="28"/>
        <v>952.25355633618233</v>
      </c>
      <c r="I91" s="7">
        <f t="shared" si="29"/>
        <v>837.40153365582285</v>
      </c>
      <c r="J91" s="2">
        <f t="shared" si="30"/>
        <v>228876</v>
      </c>
      <c r="K91" s="18">
        <f t="shared" si="31"/>
        <v>10.552670911025984</v>
      </c>
      <c r="M91" s="5">
        <f t="shared" si="32"/>
        <v>5.8056522793057197E-3</v>
      </c>
      <c r="N91" s="5">
        <f t="shared" si="32"/>
        <v>5.1338651992457567E-3</v>
      </c>
      <c r="O91" s="6">
        <f t="shared" si="32"/>
        <v>1.1677406452390488E-3</v>
      </c>
      <c r="Q91" s="11">
        <f t="shared" si="33"/>
        <v>260494458</v>
      </c>
      <c r="R91" s="11">
        <f t="shared" si="33"/>
        <v>31086204</v>
      </c>
      <c r="S91" s="8">
        <f t="shared" si="33"/>
        <v>5811395370.96</v>
      </c>
      <c r="U91" s="6">
        <f t="shared" si="26"/>
        <v>0.55064031900614596</v>
      </c>
      <c r="V91" s="6">
        <f t="shared" si="26"/>
        <v>0.61318715354714293</v>
      </c>
      <c r="W91" s="6">
        <f t="shared" si="26"/>
        <v>3.1136798908553903E-2</v>
      </c>
      <c r="Y91" s="8">
        <f t="shared" si="34"/>
        <v>3273841180664.2197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Top 25% to 50%</v>
      </c>
      <c r="C92" s="2">
        <v>2655930</v>
      </c>
      <c r="D92" s="2">
        <v>251362</v>
      </c>
      <c r="E92" s="3">
        <v>216780842.5199995</v>
      </c>
      <c r="G92" s="7">
        <f t="shared" si="27"/>
        <v>81.621444285052505</v>
      </c>
      <c r="H92" s="7">
        <f t="shared" si="28"/>
        <v>979.45733142063</v>
      </c>
      <c r="I92" s="7">
        <f t="shared" si="29"/>
        <v>862.424879337368</v>
      </c>
      <c r="J92" s="2">
        <f t="shared" si="30"/>
        <v>221327.5</v>
      </c>
      <c r="K92" s="18">
        <f t="shared" si="31"/>
        <v>10.566155584376318</v>
      </c>
      <c r="M92" s="5">
        <f t="shared" si="32"/>
        <v>5.614177567101997E-3</v>
      </c>
      <c r="N92" s="5">
        <f t="shared" si="32"/>
        <v>4.9582106998306043E-3</v>
      </c>
      <c r="O92" s="6">
        <f t="shared" si="32"/>
        <v>1.1614872280935669E-3</v>
      </c>
      <c r="Q92" s="11">
        <f t="shared" si="33"/>
        <v>263150388</v>
      </c>
      <c r="R92" s="11">
        <f t="shared" si="33"/>
        <v>31337566</v>
      </c>
      <c r="S92" s="8">
        <f t="shared" si="33"/>
        <v>6028176213.4799995</v>
      </c>
      <c r="U92" s="6">
        <f t="shared" si="26"/>
        <v>0.55625449657324799</v>
      </c>
      <c r="V92" s="6">
        <f t="shared" si="26"/>
        <v>0.61814536424697353</v>
      </c>
      <c r="W92" s="6">
        <f t="shared" si="26"/>
        <v>3.2298286136647474E-2</v>
      </c>
      <c r="Y92" s="8">
        <f t="shared" si="34"/>
        <v>3120488099273.1646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Top 25% to 50%</v>
      </c>
      <c r="C93" s="2">
        <v>2584295</v>
      </c>
      <c r="D93" s="2">
        <v>244485</v>
      </c>
      <c r="E93" s="3">
        <v>216961429.64000034</v>
      </c>
      <c r="G93" s="7">
        <f t="shared" si="27"/>
        <v>83.953817052619897</v>
      </c>
      <c r="H93" s="7">
        <f t="shared" si="28"/>
        <v>1007.4458046314387</v>
      </c>
      <c r="I93" s="7">
        <f t="shared" si="29"/>
        <v>887.42225347158455</v>
      </c>
      <c r="J93" s="2">
        <f t="shared" si="30"/>
        <v>215357.91666666666</v>
      </c>
      <c r="K93" s="18">
        <f t="shared" si="31"/>
        <v>10.570362189909401</v>
      </c>
      <c r="M93" s="5">
        <f t="shared" si="32"/>
        <v>5.4627535423651431E-3</v>
      </c>
      <c r="N93" s="5">
        <f t="shared" si="32"/>
        <v>4.8225592688953987E-3</v>
      </c>
      <c r="O93" s="6">
        <f t="shared" si="32"/>
        <v>1.1624547934512845E-3</v>
      </c>
      <c r="Q93" s="11">
        <f t="shared" si="33"/>
        <v>265734683</v>
      </c>
      <c r="R93" s="11">
        <f t="shared" si="33"/>
        <v>31582051</v>
      </c>
      <c r="S93" s="8">
        <f t="shared" si="33"/>
        <v>6245137643.1199999</v>
      </c>
      <c r="U93" s="6">
        <f t="shared" si="26"/>
        <v>0.56171725011561313</v>
      </c>
      <c r="V93" s="6">
        <f t="shared" si="26"/>
        <v>0.62296792351586894</v>
      </c>
      <c r="W93" s="6">
        <f t="shared" si="26"/>
        <v>3.3460740930098758E-2</v>
      </c>
      <c r="Y93" s="8">
        <f t="shared" si="34"/>
        <v>2991226755697.8638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Top 25% to 50%</v>
      </c>
      <c r="C94" s="2">
        <v>2500866</v>
      </c>
      <c r="D94" s="2">
        <v>236574</v>
      </c>
      <c r="E94" s="3">
        <v>215847728.01000023</v>
      </c>
      <c r="G94" s="7">
        <f t="shared" si="27"/>
        <v>86.309193699302654</v>
      </c>
      <c r="H94" s="7">
        <f t="shared" si="28"/>
        <v>1035.7103243916317</v>
      </c>
      <c r="I94" s="7">
        <f t="shared" si="29"/>
        <v>912.38989918587936</v>
      </c>
      <c r="J94" s="2">
        <f t="shared" si="30"/>
        <v>208405.5</v>
      </c>
      <c r="K94" s="18">
        <f t="shared" si="31"/>
        <v>10.571178574145932</v>
      </c>
      <c r="M94" s="5">
        <f t="shared" si="32"/>
        <v>5.2863990374475622E-3</v>
      </c>
      <c r="N94" s="5">
        <f t="shared" si="32"/>
        <v>4.6665117961415224E-3</v>
      </c>
      <c r="O94" s="6">
        <f t="shared" si="32"/>
        <v>1.1564877061196039E-3</v>
      </c>
      <c r="Q94" s="11">
        <f t="shared" si="33"/>
        <v>268235549</v>
      </c>
      <c r="R94" s="11">
        <f t="shared" si="33"/>
        <v>31818625</v>
      </c>
      <c r="S94" s="8">
        <f t="shared" si="33"/>
        <v>6460985371.1300001</v>
      </c>
      <c r="U94" s="6">
        <f t="shared" si="26"/>
        <v>0.56700364915306067</v>
      </c>
      <c r="V94" s="6">
        <f t="shared" si="26"/>
        <v>0.62763443531201046</v>
      </c>
      <c r="W94" s="6">
        <f t="shared" si="26"/>
        <v>3.4617228636218363E-2</v>
      </c>
      <c r="Y94" s="8">
        <f t="shared" si="34"/>
        <v>2850921120247.0439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Top 25% to 50%</v>
      </c>
      <c r="C95" s="2">
        <v>2426660</v>
      </c>
      <c r="D95" s="2">
        <v>228928</v>
      </c>
      <c r="E95" s="3">
        <v>214599395.64999962</v>
      </c>
      <c r="G95" s="7">
        <f t="shared" si="27"/>
        <v>88.434059839449958</v>
      </c>
      <c r="H95" s="7">
        <f t="shared" si="28"/>
        <v>1061.2087180733995</v>
      </c>
      <c r="I95" s="7">
        <f t="shared" si="29"/>
        <v>937.40999637440427</v>
      </c>
      <c r="J95" s="2">
        <f t="shared" si="30"/>
        <v>202221.66666666666</v>
      </c>
      <c r="K95" s="18">
        <f t="shared" si="31"/>
        <v>10.600101341906626</v>
      </c>
      <c r="M95" s="5">
        <f t="shared" si="32"/>
        <v>5.1295403625034293E-3</v>
      </c>
      <c r="N95" s="5">
        <f t="shared" si="32"/>
        <v>4.5156915488053905E-3</v>
      </c>
      <c r="O95" s="6">
        <f t="shared" si="32"/>
        <v>1.1497992825684183E-3</v>
      </c>
      <c r="Q95" s="11">
        <f t="shared" si="33"/>
        <v>270662209</v>
      </c>
      <c r="R95" s="11">
        <f t="shared" si="33"/>
        <v>32047553</v>
      </c>
      <c r="S95" s="8">
        <f t="shared" si="33"/>
        <v>6675584766.7799997</v>
      </c>
      <c r="U95" s="6">
        <f t="shared" si="26"/>
        <v>0.57213318951556413</v>
      </c>
      <c r="V95" s="6">
        <f t="shared" si="26"/>
        <v>0.63215012686081584</v>
      </c>
      <c r="W95" s="6">
        <f t="shared" si="26"/>
        <v>3.5767027918786776E-2</v>
      </c>
      <c r="Y95" s="8">
        <f t="shared" si="34"/>
        <v>2728317276364.3623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Top 25% to 50%</v>
      </c>
      <c r="C96" s="2">
        <v>2357995</v>
      </c>
      <c r="D96" s="2">
        <v>222380</v>
      </c>
      <c r="E96" s="3">
        <v>214020857.82000065</v>
      </c>
      <c r="G96" s="7">
        <f t="shared" si="27"/>
        <v>90.763915029506279</v>
      </c>
      <c r="H96" s="7">
        <f t="shared" si="28"/>
        <v>1089.1669803540753</v>
      </c>
      <c r="I96" s="7">
        <f t="shared" si="29"/>
        <v>962.41054870042558</v>
      </c>
      <c r="J96" s="2">
        <f t="shared" si="30"/>
        <v>196499.58333333334</v>
      </c>
      <c r="K96" s="18">
        <f t="shared" si="31"/>
        <v>10.603449051173667</v>
      </c>
      <c r="M96" s="5">
        <f t="shared" si="32"/>
        <v>4.9843944051005387E-3</v>
      </c>
      <c r="N96" s="5">
        <f t="shared" si="32"/>
        <v>4.3865297675397628E-3</v>
      </c>
      <c r="O96" s="6">
        <f t="shared" si="32"/>
        <v>1.1466995423298372E-3</v>
      </c>
      <c r="Q96" s="11">
        <f t="shared" si="33"/>
        <v>273020204</v>
      </c>
      <c r="R96" s="11">
        <f t="shared" si="33"/>
        <v>32269933</v>
      </c>
      <c r="S96" s="8">
        <f t="shared" si="33"/>
        <v>6889605624.6000004</v>
      </c>
      <c r="U96" s="6">
        <f t="shared" si="26"/>
        <v>0.5771175839206647</v>
      </c>
      <c r="V96" s="6">
        <f t="shared" si="26"/>
        <v>0.63653665662835557</v>
      </c>
      <c r="W96" s="6">
        <f t="shared" si="26"/>
        <v>3.6913727461116617E-2</v>
      </c>
      <c r="Y96" s="8">
        <f t="shared" si="34"/>
        <v>2610911614926.3267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Top 25% to 50%</v>
      </c>
      <c r="C97" s="2">
        <v>2302590</v>
      </c>
      <c r="D97" s="2">
        <v>217214</v>
      </c>
      <c r="E97" s="3">
        <v>214480477.5899992</v>
      </c>
      <c r="G97" s="7">
        <f t="shared" si="27"/>
        <v>93.147489388036604</v>
      </c>
      <c r="H97" s="7">
        <f t="shared" si="28"/>
        <v>1117.7698726564392</v>
      </c>
      <c r="I97" s="7">
        <f t="shared" si="29"/>
        <v>987.41553302272962</v>
      </c>
      <c r="J97" s="2">
        <f t="shared" si="30"/>
        <v>191882.5</v>
      </c>
      <c r="K97" s="18">
        <f t="shared" si="31"/>
        <v>10.600559816586408</v>
      </c>
      <c r="M97" s="5">
        <f t="shared" si="32"/>
        <v>4.8672777988250397E-3</v>
      </c>
      <c r="N97" s="5">
        <f t="shared" si="32"/>
        <v>4.284628459962146E-3</v>
      </c>
      <c r="O97" s="6">
        <f t="shared" si="32"/>
        <v>1.1491621330570754E-3</v>
      </c>
      <c r="Q97" s="11">
        <f t="shared" si="33"/>
        <v>275322794</v>
      </c>
      <c r="R97" s="11">
        <f t="shared" si="33"/>
        <v>32487147</v>
      </c>
      <c r="S97" s="8">
        <f t="shared" si="33"/>
        <v>7104086102.1899996</v>
      </c>
      <c r="U97" s="6">
        <f t="shared" si="26"/>
        <v>0.58198486171948971</v>
      </c>
      <c r="V97" s="6">
        <f t="shared" si="26"/>
        <v>0.6408212850883177</v>
      </c>
      <c r="W97" s="6">
        <f t="shared" si="26"/>
        <v>3.8062889594173692E-2</v>
      </c>
      <c r="Y97" s="8">
        <f t="shared" si="34"/>
        <v>2509708874163.231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Top 25% to 50%</v>
      </c>
      <c r="C98" s="2">
        <v>2239729</v>
      </c>
      <c r="D98" s="2">
        <v>211377</v>
      </c>
      <c r="E98" s="3">
        <v>214001418.75</v>
      </c>
      <c r="G98" s="7">
        <f t="shared" si="27"/>
        <v>95.547907246814233</v>
      </c>
      <c r="H98" s="7">
        <f t="shared" si="28"/>
        <v>1146.5748869617707</v>
      </c>
      <c r="I98" s="7">
        <f t="shared" si="29"/>
        <v>1012.4158198384877</v>
      </c>
      <c r="J98" s="2">
        <f t="shared" si="30"/>
        <v>186644.08333333334</v>
      </c>
      <c r="K98" s="18">
        <f t="shared" si="31"/>
        <v>10.595897377671175</v>
      </c>
      <c r="M98" s="5">
        <f t="shared" si="32"/>
        <v>4.7344004955656924E-3</v>
      </c>
      <c r="N98" s="5">
        <f t="shared" si="32"/>
        <v>4.1694914231192211E-3</v>
      </c>
      <c r="O98" s="6">
        <f t="shared" si="32"/>
        <v>1.1465953899920693E-3</v>
      </c>
      <c r="Q98" s="11">
        <f t="shared" si="33"/>
        <v>277562523</v>
      </c>
      <c r="R98" s="11">
        <f t="shared" si="33"/>
        <v>32698524</v>
      </c>
      <c r="S98" s="8">
        <f t="shared" si="33"/>
        <v>7318087520.9399996</v>
      </c>
      <c r="U98" s="6">
        <f t="shared" si="26"/>
        <v>0.58671926221505544</v>
      </c>
      <c r="V98" s="6">
        <f t="shared" si="26"/>
        <v>0.64499077651143699</v>
      </c>
      <c r="W98" s="6">
        <f t="shared" si="26"/>
        <v>3.9209484984165759E-2</v>
      </c>
      <c r="Y98" s="8">
        <f t="shared" si="34"/>
        <v>2402461199340.5664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Top 25% to 50%</v>
      </c>
      <c r="C99" s="2">
        <v>2169970</v>
      </c>
      <c r="D99" s="2">
        <v>204427</v>
      </c>
      <c r="E99" s="3">
        <v>212082781.9100008</v>
      </c>
      <c r="G99" s="7">
        <f t="shared" si="27"/>
        <v>97.735352060167102</v>
      </c>
      <c r="H99" s="7">
        <f t="shared" si="28"/>
        <v>1172.8242247220053</v>
      </c>
      <c r="I99" s="7">
        <f t="shared" si="29"/>
        <v>1037.4499548004951</v>
      </c>
      <c r="J99" s="2">
        <f t="shared" si="30"/>
        <v>180830.83333333334</v>
      </c>
      <c r="K99" s="18">
        <f t="shared" si="31"/>
        <v>10.614889422630084</v>
      </c>
      <c r="M99" s="5">
        <f t="shared" si="32"/>
        <v>4.5869420110034231E-3</v>
      </c>
      <c r="N99" s="5">
        <f t="shared" si="32"/>
        <v>4.0324000395217689E-3</v>
      </c>
      <c r="O99" s="6">
        <f t="shared" si="32"/>
        <v>1.1363155508738903E-3</v>
      </c>
      <c r="Q99" s="11">
        <f t="shared" si="33"/>
        <v>279732493</v>
      </c>
      <c r="R99" s="11">
        <f t="shared" si="33"/>
        <v>32902951</v>
      </c>
      <c r="S99" s="8">
        <f t="shared" si="33"/>
        <v>7530170302.8500004</v>
      </c>
      <c r="U99" s="6">
        <f t="shared" si="26"/>
        <v>0.59130620422605884</v>
      </c>
      <c r="V99" s="6">
        <f t="shared" si="26"/>
        <v>0.64902317655095876</v>
      </c>
      <c r="W99" s="6">
        <f t="shared" si="26"/>
        <v>4.0345800535039653E-2</v>
      </c>
      <c r="Y99" s="8">
        <f t="shared" si="34"/>
        <v>2293698525153.376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Top 25% to 50%</v>
      </c>
      <c r="C100" s="2">
        <v>2113994</v>
      </c>
      <c r="D100" s="2">
        <v>198922</v>
      </c>
      <c r="E100" s="3">
        <v>211342004.60999966</v>
      </c>
      <c r="G100" s="7">
        <f t="shared" si="27"/>
        <v>99.972849785760815</v>
      </c>
      <c r="H100" s="7">
        <f t="shared" si="28"/>
        <v>1199.6741974291299</v>
      </c>
      <c r="I100" s="7">
        <f t="shared" si="29"/>
        <v>1062.4365560873089</v>
      </c>
      <c r="J100" s="2">
        <f t="shared" si="30"/>
        <v>176166.16666666666</v>
      </c>
      <c r="K100" s="18">
        <f t="shared" si="31"/>
        <v>10.627250882255357</v>
      </c>
      <c r="M100" s="5">
        <f t="shared" si="32"/>
        <v>4.4686184092909897E-3</v>
      </c>
      <c r="N100" s="5">
        <f t="shared" si="32"/>
        <v>3.9238118284852267E-3</v>
      </c>
      <c r="O100" s="6">
        <f t="shared" si="32"/>
        <v>1.1323465499104698E-3</v>
      </c>
      <c r="Q100" s="11">
        <f t="shared" si="33"/>
        <v>281846487</v>
      </c>
      <c r="R100" s="11">
        <f t="shared" si="33"/>
        <v>33101873</v>
      </c>
      <c r="S100" s="8">
        <f t="shared" si="33"/>
        <v>7741512307.46</v>
      </c>
      <c r="U100" s="6">
        <f t="shared" si="26"/>
        <v>0.59577482263534987</v>
      </c>
      <c r="V100" s="6">
        <f t="shared" si="26"/>
        <v>0.65294698837944398</v>
      </c>
      <c r="W100" s="6">
        <f t="shared" si="26"/>
        <v>4.1478147084950116E-2</v>
      </c>
      <c r="Y100" s="8">
        <f t="shared" si="34"/>
        <v>2200965742154.2148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Top 25% to 50%</v>
      </c>
      <c r="C101" s="2">
        <v>2070165</v>
      </c>
      <c r="D101" s="2">
        <v>194574</v>
      </c>
      <c r="E101" s="3">
        <v>211588126.30000019</v>
      </c>
      <c r="G101" s="7">
        <f t="shared" si="27"/>
        <v>102.20833909374383</v>
      </c>
      <c r="H101" s="7">
        <f t="shared" si="28"/>
        <v>1226.5000691249261</v>
      </c>
      <c r="I101" s="7">
        <f t="shared" si="29"/>
        <v>1087.4429589770482</v>
      </c>
      <c r="J101" s="2">
        <f t="shared" si="30"/>
        <v>172513.75</v>
      </c>
      <c r="K101" s="18">
        <f t="shared" si="31"/>
        <v>10.639473927657344</v>
      </c>
      <c r="M101" s="5">
        <f t="shared" si="32"/>
        <v>4.3759714688262515E-3</v>
      </c>
      <c r="N101" s="5">
        <f t="shared" si="32"/>
        <v>3.8380458808763458E-3</v>
      </c>
      <c r="O101" s="6">
        <f t="shared" si="32"/>
        <v>1.1336652420798024E-3</v>
      </c>
      <c r="Q101" s="11">
        <f t="shared" si="33"/>
        <v>283916652</v>
      </c>
      <c r="R101" s="11">
        <f t="shared" si="33"/>
        <v>33296447</v>
      </c>
      <c r="S101" s="8">
        <f t="shared" si="33"/>
        <v>7953100433.7600002</v>
      </c>
      <c r="U101" s="6">
        <f t="shared" si="26"/>
        <v>0.60015079410417604</v>
      </c>
      <c r="V101" s="6">
        <f t="shared" si="26"/>
        <v>0.65678503426032031</v>
      </c>
      <c r="W101" s="6">
        <f t="shared" si="26"/>
        <v>4.2611812327029923E-2</v>
      </c>
      <c r="Y101" s="8">
        <f t="shared" si="34"/>
        <v>2122742267231.1238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Top 25% to 50%</v>
      </c>
      <c r="C102" s="2">
        <v>2407301</v>
      </c>
      <c r="D102" s="2">
        <v>226281</v>
      </c>
      <c r="E102" s="3">
        <v>252291523.63999939</v>
      </c>
      <c r="G102" s="7">
        <f t="shared" si="27"/>
        <v>104.80264978912042</v>
      </c>
      <c r="H102" s="7">
        <f t="shared" si="28"/>
        <v>1257.631797469445</v>
      </c>
      <c r="I102" s="7">
        <f t="shared" si="29"/>
        <v>1114.9478906315571</v>
      </c>
      <c r="J102" s="2">
        <f t="shared" si="30"/>
        <v>200608.41666666666</v>
      </c>
      <c r="K102" s="18">
        <f t="shared" si="31"/>
        <v>10.638546762653515</v>
      </c>
      <c r="M102" s="5">
        <f t="shared" si="32"/>
        <v>5.0886187781538691E-3</v>
      </c>
      <c r="N102" s="5">
        <f t="shared" si="32"/>
        <v>4.46347847076475E-3</v>
      </c>
      <c r="O102" s="6">
        <f t="shared" si="32"/>
        <v>1.3517494399307502E-3</v>
      </c>
      <c r="Q102" s="11">
        <f t="shared" si="33"/>
        <v>286323953</v>
      </c>
      <c r="R102" s="11">
        <f t="shared" si="33"/>
        <v>33522728</v>
      </c>
      <c r="S102" s="8">
        <f t="shared" si="33"/>
        <v>8205391957.3999996</v>
      </c>
      <c r="U102" s="6">
        <f t="shared" si="26"/>
        <v>0.60523941288232996</v>
      </c>
      <c r="V102" s="6">
        <f t="shared" si="26"/>
        <v>0.66124851273108498</v>
      </c>
      <c r="W102" s="6">
        <f t="shared" si="26"/>
        <v>4.3963561766960674E-2</v>
      </c>
      <c r="Y102" s="8">
        <f t="shared" si="34"/>
        <v>2424820515805.312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Top 25% to 50%</v>
      </c>
      <c r="C103" s="2">
        <v>2701244</v>
      </c>
      <c r="D103" s="2">
        <v>253798</v>
      </c>
      <c r="E103" s="3">
        <v>291199536.05000019</v>
      </c>
      <c r="G103" s="7">
        <f t="shared" si="27"/>
        <v>107.80201124000652</v>
      </c>
      <c r="H103" s="7">
        <f t="shared" si="28"/>
        <v>1293.6241348800781</v>
      </c>
      <c r="I103" s="7">
        <f t="shared" si="29"/>
        <v>1147.3673395771448</v>
      </c>
      <c r="J103" s="2">
        <f t="shared" si="30"/>
        <v>225103.66666666666</v>
      </c>
      <c r="K103" s="18">
        <f t="shared" si="31"/>
        <v>10.643283241002687</v>
      </c>
      <c r="M103" s="5">
        <f t="shared" si="32"/>
        <v>5.7099635412337178E-3</v>
      </c>
      <c r="N103" s="5">
        <f t="shared" si="32"/>
        <v>5.0062617229159846E-3</v>
      </c>
      <c r="O103" s="6">
        <f t="shared" si="32"/>
        <v>1.5602141684528416E-3</v>
      </c>
      <c r="Q103" s="11">
        <f t="shared" si="33"/>
        <v>289025197</v>
      </c>
      <c r="R103" s="11">
        <f t="shared" si="33"/>
        <v>33776526</v>
      </c>
      <c r="S103" s="8">
        <f t="shared" si="33"/>
        <v>8496591493.4499998</v>
      </c>
      <c r="U103" s="6">
        <f t="shared" si="26"/>
        <v>0.61094937642356362</v>
      </c>
      <c r="V103" s="6">
        <f t="shared" si="26"/>
        <v>0.66625477445400105</v>
      </c>
      <c r="W103" s="6">
        <f t="shared" si="26"/>
        <v>4.5523775935413513E-2</v>
      </c>
      <c r="Y103" s="8">
        <f t="shared" si="34"/>
        <v>2664858105201.3975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Top 25% to 50%</v>
      </c>
      <c r="C104" s="2">
        <v>2624822</v>
      </c>
      <c r="D104" s="2">
        <v>246540</v>
      </c>
      <c r="E104" s="3">
        <v>291517954.63000011</v>
      </c>
      <c r="G104" s="7">
        <f t="shared" si="27"/>
        <v>111.06198996731973</v>
      </c>
      <c r="H104" s="7">
        <f t="shared" si="28"/>
        <v>1332.7438796078368</v>
      </c>
      <c r="I104" s="7">
        <f t="shared" si="29"/>
        <v>1182.4367430437255</v>
      </c>
      <c r="J104" s="2">
        <f t="shared" si="30"/>
        <v>218735.16666666666</v>
      </c>
      <c r="K104" s="18">
        <f t="shared" si="31"/>
        <v>10.646637462480733</v>
      </c>
      <c r="M104" s="5">
        <f t="shared" si="32"/>
        <v>5.5484206248040419E-3</v>
      </c>
      <c r="N104" s="5">
        <f t="shared" si="32"/>
        <v>4.8630949226065884E-3</v>
      </c>
      <c r="O104" s="6">
        <f t="shared" si="32"/>
        <v>1.5619202191792727E-3</v>
      </c>
      <c r="Q104" s="11">
        <f t="shared" si="33"/>
        <v>291650019</v>
      </c>
      <c r="R104" s="11">
        <f t="shared" si="33"/>
        <v>34023066</v>
      </c>
      <c r="S104" s="8">
        <f t="shared" si="33"/>
        <v>8788109448.0799999</v>
      </c>
      <c r="U104" s="6">
        <f t="shared" si="26"/>
        <v>0.61649779704836771</v>
      </c>
      <c r="V104" s="6">
        <f t="shared" si="26"/>
        <v>0.67111786937660756</v>
      </c>
      <c r="W104" s="6">
        <f t="shared" si="26"/>
        <v>4.7085696154592786E-2</v>
      </c>
      <c r="Y104" s="8">
        <f t="shared" si="34"/>
        <v>2530917194669.5386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Top 25% to 50%</v>
      </c>
      <c r="C105" s="2">
        <v>2195446</v>
      </c>
      <c r="D105" s="2">
        <v>206204</v>
      </c>
      <c r="E105" s="3">
        <v>250515062.79999924</v>
      </c>
      <c r="G105" s="7">
        <f t="shared" si="27"/>
        <v>114.10668392663688</v>
      </c>
      <c r="H105" s="7">
        <f t="shared" si="28"/>
        <v>1369.2802071196425</v>
      </c>
      <c r="I105" s="7">
        <f t="shared" si="29"/>
        <v>1214.8894434637507</v>
      </c>
      <c r="J105" s="2">
        <f t="shared" si="30"/>
        <v>182953.83333333334</v>
      </c>
      <c r="K105" s="18">
        <f t="shared" si="31"/>
        <v>10.646961261663208</v>
      </c>
      <c r="M105" s="5">
        <f t="shared" si="32"/>
        <v>4.640793877468085E-3</v>
      </c>
      <c r="N105" s="5">
        <f t="shared" si="32"/>
        <v>4.06745203788906E-3</v>
      </c>
      <c r="O105" s="6">
        <f t="shared" si="32"/>
        <v>1.3422313637350726E-3</v>
      </c>
      <c r="Q105" s="11">
        <f t="shared" si="33"/>
        <v>293845465</v>
      </c>
      <c r="R105" s="11">
        <f t="shared" si="33"/>
        <v>34229270</v>
      </c>
      <c r="S105" s="8">
        <f t="shared" si="33"/>
        <v>9038624510.8799992</v>
      </c>
      <c r="U105" s="6">
        <f t="shared" si="26"/>
        <v>0.62113859092583579</v>
      </c>
      <c r="V105" s="6">
        <f t="shared" si="26"/>
        <v>0.67518532141449672</v>
      </c>
      <c r="W105" s="6">
        <f t="shared" si="26"/>
        <v>4.8427927518327862E-2</v>
      </c>
      <c r="Y105" s="8">
        <f t="shared" si="34"/>
        <v>2071671289544.3374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Top 25% to 50%</v>
      </c>
      <c r="C106" s="2">
        <v>2462481</v>
      </c>
      <c r="D106" s="2">
        <v>231343</v>
      </c>
      <c r="E106" s="3">
        <v>288580429.94000053</v>
      </c>
      <c r="G106" s="7">
        <f t="shared" si="27"/>
        <v>117.19092652491554</v>
      </c>
      <c r="H106" s="7">
        <f t="shared" si="28"/>
        <v>1406.2911182989865</v>
      </c>
      <c r="I106" s="7">
        <f t="shared" si="29"/>
        <v>1247.4137101187437</v>
      </c>
      <c r="J106" s="2">
        <f t="shared" si="30"/>
        <v>205206.75</v>
      </c>
      <c r="K106" s="18">
        <f t="shared" si="31"/>
        <v>10.644285757511573</v>
      </c>
      <c r="M106" s="5">
        <f t="shared" si="32"/>
        <v>5.2052597732677036E-3</v>
      </c>
      <c r="N106" s="5">
        <f t="shared" si="32"/>
        <v>4.5633283389331387E-3</v>
      </c>
      <c r="O106" s="6">
        <f t="shared" si="32"/>
        <v>1.5461812942356202E-3</v>
      </c>
      <c r="Q106" s="11">
        <f t="shared" ref="Q106:S121" si="35">+Q105+C106</f>
        <v>296307946</v>
      </c>
      <c r="R106" s="11">
        <f t="shared" si="35"/>
        <v>34460613</v>
      </c>
      <c r="S106" s="8">
        <f t="shared" si="35"/>
        <v>9327204940.8199997</v>
      </c>
      <c r="U106" s="6">
        <f t="shared" si="26"/>
        <v>0.62634385069910348</v>
      </c>
      <c r="V106" s="6">
        <f t="shared" si="26"/>
        <v>0.67974864975342986</v>
      </c>
      <c r="W106" s="6">
        <f t="shared" si="26"/>
        <v>4.9974108812563478E-2</v>
      </c>
      <c r="Y106" s="8">
        <f t="shared" si="34"/>
        <v>2272818358787.667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Top 25% to 50%</v>
      </c>
      <c r="C107" s="2">
        <v>2383284</v>
      </c>
      <c r="D107" s="2">
        <v>223462</v>
      </c>
      <c r="E107" s="3">
        <v>286577414.39999962</v>
      </c>
      <c r="G107" s="7">
        <f t="shared" si="27"/>
        <v>120.24476075868408</v>
      </c>
      <c r="H107" s="7">
        <f t="shared" si="28"/>
        <v>1442.9371291042089</v>
      </c>
      <c r="I107" s="7">
        <f t="shared" si="29"/>
        <v>1282.4436118892681</v>
      </c>
      <c r="J107" s="2">
        <f t="shared" si="30"/>
        <v>198607</v>
      </c>
      <c r="K107" s="18">
        <f t="shared" si="31"/>
        <v>10.665276422836993</v>
      </c>
      <c r="M107" s="5">
        <f t="shared" si="32"/>
        <v>5.0378509858441736E-3</v>
      </c>
      <c r="N107" s="5">
        <f t="shared" si="32"/>
        <v>4.4078726275473086E-3</v>
      </c>
      <c r="O107" s="6">
        <f t="shared" si="32"/>
        <v>1.5354493635892608E-3</v>
      </c>
      <c r="Q107" s="11">
        <f t="shared" si="35"/>
        <v>298691230</v>
      </c>
      <c r="R107" s="11">
        <f t="shared" si="35"/>
        <v>34684075</v>
      </c>
      <c r="S107" s="8">
        <f t="shared" si="35"/>
        <v>9613782355.2199993</v>
      </c>
      <c r="U107" s="6">
        <f t="shared" si="26"/>
        <v>0.63138170168494767</v>
      </c>
      <c r="V107" s="6">
        <f t="shared" si="26"/>
        <v>0.68415652238097713</v>
      </c>
      <c r="W107" s="6">
        <f t="shared" si="26"/>
        <v>5.1509558176152742E-2</v>
      </c>
      <c r="Y107" s="8">
        <f t="shared" si="34"/>
        <v>2151544148159.4885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Top 25% to 50%</v>
      </c>
      <c r="C108" s="2">
        <v>1993187</v>
      </c>
      <c r="D108" s="2">
        <v>186848</v>
      </c>
      <c r="E108" s="3">
        <v>245687883.65999985</v>
      </c>
      <c r="G108" s="7">
        <f t="shared" si="27"/>
        <v>123.26384010130502</v>
      </c>
      <c r="H108" s="7">
        <f t="shared" si="28"/>
        <v>1479.1660812156601</v>
      </c>
      <c r="I108" s="7">
        <f t="shared" si="29"/>
        <v>1314.9077520765534</v>
      </c>
      <c r="J108" s="2">
        <f t="shared" si="30"/>
        <v>166098.91666666666</v>
      </c>
      <c r="K108" s="18">
        <f t="shared" si="31"/>
        <v>10.667424858708683</v>
      </c>
      <c r="M108" s="5">
        <f t="shared" si="32"/>
        <v>4.2132532643704198E-3</v>
      </c>
      <c r="N108" s="5">
        <f t="shared" si="32"/>
        <v>3.685647603225423E-3</v>
      </c>
      <c r="O108" s="6">
        <f t="shared" si="32"/>
        <v>1.3163678840398512E-3</v>
      </c>
      <c r="Q108" s="11">
        <f t="shared" si="35"/>
        <v>300684417</v>
      </c>
      <c r="R108" s="11">
        <f t="shared" si="35"/>
        <v>34870923</v>
      </c>
      <c r="S108" s="8">
        <f t="shared" si="35"/>
        <v>9859470238.8799992</v>
      </c>
      <c r="U108" s="6">
        <f t="shared" si="26"/>
        <v>0.63559495494931806</v>
      </c>
      <c r="V108" s="6">
        <f t="shared" si="26"/>
        <v>0.68784216998420256</v>
      </c>
      <c r="W108" s="6">
        <f t="shared" si="26"/>
        <v>5.2825926060192589E-2</v>
      </c>
      <c r="Y108" s="8">
        <f t="shared" si="34"/>
        <v>1759984109391.2141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Top 25% to 50%</v>
      </c>
      <c r="C109" s="2">
        <v>2256928</v>
      </c>
      <c r="D109" s="2">
        <v>211782</v>
      </c>
      <c r="E109" s="3">
        <v>285351041.06000137</v>
      </c>
      <c r="G109" s="7">
        <f t="shared" si="27"/>
        <v>126.43338248273821</v>
      </c>
      <c r="H109" s="7">
        <f t="shared" si="28"/>
        <v>1517.2005897928584</v>
      </c>
      <c r="I109" s="7">
        <f t="shared" si="29"/>
        <v>1347.3809911135099</v>
      </c>
      <c r="J109" s="2">
        <f t="shared" si="30"/>
        <v>188077.33333333334</v>
      </c>
      <c r="K109" s="18">
        <f t="shared" si="31"/>
        <v>10.656845246527089</v>
      </c>
      <c r="M109" s="5">
        <f t="shared" si="32"/>
        <v>4.7707562127632793E-3</v>
      </c>
      <c r="N109" s="5">
        <f t="shared" si="32"/>
        <v>4.1774802015878496E-3</v>
      </c>
      <c r="O109" s="6">
        <f t="shared" si="32"/>
        <v>1.5288785939828505E-3</v>
      </c>
      <c r="Q109" s="11">
        <f t="shared" si="35"/>
        <v>302941345</v>
      </c>
      <c r="R109" s="11">
        <f t="shared" si="35"/>
        <v>35082705</v>
      </c>
      <c r="S109" s="8">
        <f t="shared" si="35"/>
        <v>10144821279.940001</v>
      </c>
      <c r="U109" s="6">
        <f t="shared" si="26"/>
        <v>0.64036571116208141</v>
      </c>
      <c r="V109" s="6">
        <f t="shared" si="26"/>
        <v>0.69201965018579037</v>
      </c>
      <c r="W109" s="6">
        <f t="shared" si="26"/>
        <v>5.4354804654175443E-2</v>
      </c>
      <c r="Y109" s="8">
        <f t="shared" si="34"/>
        <v>1946568523030.0493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Top 25% to 50%</v>
      </c>
      <c r="C110" s="2">
        <v>2191236</v>
      </c>
      <c r="D110" s="2">
        <v>205277</v>
      </c>
      <c r="E110" s="3">
        <v>283776185.37999916</v>
      </c>
      <c r="G110" s="7">
        <f t="shared" si="27"/>
        <v>129.50507630396689</v>
      </c>
      <c r="H110" s="7">
        <f t="shared" si="28"/>
        <v>1554.0609156476025</v>
      </c>
      <c r="I110" s="7">
        <f t="shared" si="29"/>
        <v>1382.4061408730602</v>
      </c>
      <c r="J110" s="2">
        <f t="shared" si="30"/>
        <v>182603</v>
      </c>
      <c r="K110" s="18">
        <f t="shared" si="31"/>
        <v>10.67453246101609</v>
      </c>
      <c r="M110" s="5">
        <f t="shared" si="32"/>
        <v>4.6318946641765073E-3</v>
      </c>
      <c r="N110" s="5">
        <f t="shared" si="32"/>
        <v>4.0491666116164214E-3</v>
      </c>
      <c r="O110" s="6">
        <f t="shared" si="32"/>
        <v>1.520440695425258E-3</v>
      </c>
      <c r="Q110" s="11">
        <f t="shared" si="35"/>
        <v>305132581</v>
      </c>
      <c r="R110" s="11">
        <f t="shared" si="35"/>
        <v>35287982</v>
      </c>
      <c r="S110" s="8">
        <f t="shared" si="35"/>
        <v>10428597465.32</v>
      </c>
      <c r="U110" s="6">
        <f t="shared" si="26"/>
        <v>0.64499760582625787</v>
      </c>
      <c r="V110" s="6">
        <f t="shared" si="26"/>
        <v>0.69606881679740684</v>
      </c>
      <c r="W110" s="6">
        <f t="shared" si="26"/>
        <v>5.58752453496007E-2</v>
      </c>
      <c r="Y110" s="8">
        <f t="shared" si="34"/>
        <v>1846850642832.7419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Top 25% to 50%</v>
      </c>
      <c r="C111" s="2">
        <v>1825906</v>
      </c>
      <c r="D111" s="2">
        <v>170773</v>
      </c>
      <c r="E111" s="3">
        <v>241624481.20000076</v>
      </c>
      <c r="G111" s="7">
        <f t="shared" si="27"/>
        <v>132.33128167605602</v>
      </c>
      <c r="H111" s="7">
        <f t="shared" si="28"/>
        <v>1587.9753801126722</v>
      </c>
      <c r="I111" s="7">
        <f t="shared" si="29"/>
        <v>1414.8869036674459</v>
      </c>
      <c r="J111" s="2">
        <f t="shared" si="30"/>
        <v>152158.83333333334</v>
      </c>
      <c r="K111" s="18">
        <f t="shared" si="31"/>
        <v>10.692006347607643</v>
      </c>
      <c r="M111" s="5">
        <f t="shared" si="32"/>
        <v>3.8596501055513282E-3</v>
      </c>
      <c r="N111" s="5">
        <f t="shared" si="32"/>
        <v>3.3685621368471442E-3</v>
      </c>
      <c r="O111" s="6">
        <f t="shared" si="32"/>
        <v>1.2945966333839844E-3</v>
      </c>
      <c r="Q111" s="11">
        <f t="shared" si="35"/>
        <v>306958487</v>
      </c>
      <c r="R111" s="11">
        <f t="shared" si="35"/>
        <v>35458755</v>
      </c>
      <c r="S111" s="8">
        <f t="shared" si="35"/>
        <v>10670221946.52</v>
      </c>
      <c r="U111" s="6">
        <f t="shared" si="26"/>
        <v>0.64885725593180921</v>
      </c>
      <c r="V111" s="6">
        <f t="shared" si="26"/>
        <v>0.69943737893425395</v>
      </c>
      <c r="W111" s="6">
        <f t="shared" si="26"/>
        <v>5.7169841982984686E-2</v>
      </c>
      <c r="Y111" s="8">
        <f t="shared" si="34"/>
        <v>1506290020729.7014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Top 25% to 50%</v>
      </c>
      <c r="C112" s="2">
        <v>2055612</v>
      </c>
      <c r="D112" s="2">
        <v>192490</v>
      </c>
      <c r="E112" s="3">
        <v>278609460.11999893</v>
      </c>
      <c r="G112" s="7">
        <f t="shared" si="27"/>
        <v>135.53601560994923</v>
      </c>
      <c r="H112" s="7">
        <f t="shared" si="28"/>
        <v>1626.4321873193908</v>
      </c>
      <c r="I112" s="7">
        <f t="shared" si="29"/>
        <v>1447.3970602109146</v>
      </c>
      <c r="J112" s="2">
        <f t="shared" si="30"/>
        <v>171301</v>
      </c>
      <c r="K112" s="18">
        <f t="shared" si="31"/>
        <v>10.679058652397527</v>
      </c>
      <c r="M112" s="5">
        <f t="shared" si="32"/>
        <v>4.3452089388898319E-3</v>
      </c>
      <c r="N112" s="5">
        <f t="shared" si="32"/>
        <v>3.7969381911760452E-3</v>
      </c>
      <c r="O112" s="6">
        <f t="shared" si="32"/>
        <v>1.4927579660346062E-3</v>
      </c>
      <c r="Q112" s="11">
        <f t="shared" si="35"/>
        <v>309014099</v>
      </c>
      <c r="R112" s="11">
        <f t="shared" si="35"/>
        <v>35651245</v>
      </c>
      <c r="S112" s="8">
        <f t="shared" si="35"/>
        <v>10948831406.639999</v>
      </c>
      <c r="U112" s="6">
        <f t="shared" si="26"/>
        <v>0.653202464870699</v>
      </c>
      <c r="V112" s="6">
        <f t="shared" si="26"/>
        <v>0.70323431712542994</v>
      </c>
      <c r="W112" s="6">
        <f t="shared" si="26"/>
        <v>5.866259994901929E-2</v>
      </c>
      <c r="Y112" s="8">
        <f t="shared" si="34"/>
        <v>1654586214142.001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Top 25% to 50%</v>
      </c>
      <c r="C113" s="2">
        <v>2024521</v>
      </c>
      <c r="D113" s="2">
        <v>189494</v>
      </c>
      <c r="E113" s="3">
        <v>280903215.22000122</v>
      </c>
      <c r="G113" s="7">
        <f t="shared" si="27"/>
        <v>138.75045762429789</v>
      </c>
      <c r="H113" s="7">
        <f t="shared" si="28"/>
        <v>1665.0054914915747</v>
      </c>
      <c r="I113" s="7">
        <f t="shared" si="29"/>
        <v>1482.3858022945383</v>
      </c>
      <c r="J113" s="2">
        <f t="shared" si="30"/>
        <v>168710.08333333334</v>
      </c>
      <c r="K113" s="18">
        <f t="shared" si="31"/>
        <v>10.68382640083591</v>
      </c>
      <c r="M113" s="5">
        <f t="shared" si="32"/>
        <v>4.2794879316574242E-3</v>
      </c>
      <c r="N113" s="5">
        <f t="shared" si="32"/>
        <v>3.7378409558871291E-3</v>
      </c>
      <c r="O113" s="6">
        <f t="shared" si="32"/>
        <v>1.5050476463497906E-3</v>
      </c>
      <c r="Q113" s="11">
        <f t="shared" si="35"/>
        <v>311038620</v>
      </c>
      <c r="R113" s="11">
        <f t="shared" si="35"/>
        <v>35840739</v>
      </c>
      <c r="S113" s="8">
        <f t="shared" si="35"/>
        <v>11229734621.860001</v>
      </c>
      <c r="U113" s="6">
        <f t="shared" si="26"/>
        <v>0.65748195280235644</v>
      </c>
      <c r="V113" s="6">
        <f t="shared" si="26"/>
        <v>0.70697215808131708</v>
      </c>
      <c r="W113" s="6">
        <f t="shared" si="26"/>
        <v>6.0167647595369078E-2</v>
      </c>
      <c r="Y113" s="8">
        <f t="shared" si="34"/>
        <v>1589361345023.4673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Top 25% to 50%</v>
      </c>
      <c r="C114" s="2">
        <v>2792491</v>
      </c>
      <c r="D114" s="2">
        <v>261197</v>
      </c>
      <c r="E114" s="3">
        <v>398274087.81999969</v>
      </c>
      <c r="G114" s="7">
        <f t="shared" si="27"/>
        <v>142.62323059232767</v>
      </c>
      <c r="H114" s="7">
        <f t="shared" si="28"/>
        <v>1711.4787671079321</v>
      </c>
      <c r="I114" s="7">
        <f t="shared" si="29"/>
        <v>1524.8034541744341</v>
      </c>
      <c r="J114" s="2">
        <f t="shared" si="30"/>
        <v>232707.58333333334</v>
      </c>
      <c r="K114" s="18">
        <f t="shared" si="31"/>
        <v>10.691129683725311</v>
      </c>
      <c r="M114" s="5">
        <f t="shared" si="32"/>
        <v>5.9028439486485803E-3</v>
      </c>
      <c r="N114" s="5">
        <f t="shared" si="32"/>
        <v>5.1522098016552002E-3</v>
      </c>
      <c r="O114" s="6">
        <f t="shared" si="32"/>
        <v>2.1339075026469102E-3</v>
      </c>
      <c r="Q114" s="11">
        <f t="shared" si="35"/>
        <v>313831111</v>
      </c>
      <c r="R114" s="11">
        <f t="shared" si="35"/>
        <v>36101936</v>
      </c>
      <c r="S114" s="8">
        <f t="shared" si="35"/>
        <v>11628008709.68</v>
      </c>
      <c r="U114" s="6">
        <f t="shared" si="26"/>
        <v>0.66338479675100503</v>
      </c>
      <c r="V114" s="6">
        <f t="shared" si="26"/>
        <v>0.71212436788297229</v>
      </c>
      <c r="W114" s="6">
        <f t="shared" si="26"/>
        <v>6.2301555098015993E-2</v>
      </c>
      <c r="Y114" s="8">
        <f t="shared" si="34"/>
        <v>2126375769931.2246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Top 25% to 50%</v>
      </c>
      <c r="C115" s="2">
        <v>2683596</v>
      </c>
      <c r="D115" s="2">
        <v>250724</v>
      </c>
      <c r="E115" s="3">
        <v>394845339.27999878</v>
      </c>
      <c r="G115" s="7">
        <f t="shared" si="27"/>
        <v>147.13292883131393</v>
      </c>
      <c r="H115" s="7">
        <f t="shared" si="28"/>
        <v>1765.5951459757671</v>
      </c>
      <c r="I115" s="7">
        <f t="shared" si="29"/>
        <v>1574.820676441022</v>
      </c>
      <c r="J115" s="2">
        <f t="shared" si="30"/>
        <v>223633</v>
      </c>
      <c r="K115" s="18">
        <f t="shared" si="31"/>
        <v>10.703386991273273</v>
      </c>
      <c r="M115" s="5">
        <f t="shared" si="32"/>
        <v>5.6726587155401876E-3</v>
      </c>
      <c r="N115" s="5">
        <f t="shared" si="32"/>
        <v>4.9456259080701472E-3</v>
      </c>
      <c r="O115" s="6">
        <f t="shared" si="32"/>
        <v>2.1155366558909838E-3</v>
      </c>
      <c r="Q115" s="11">
        <f t="shared" si="35"/>
        <v>316514707</v>
      </c>
      <c r="R115" s="11">
        <f t="shared" si="35"/>
        <v>36352660</v>
      </c>
      <c r="S115" s="8">
        <f t="shared" si="35"/>
        <v>12022854048.959999</v>
      </c>
      <c r="U115" s="6">
        <f t="shared" si="26"/>
        <v>0.66905745546654527</v>
      </c>
      <c r="V115" s="6">
        <f t="shared" si="26"/>
        <v>0.71706999379104253</v>
      </c>
      <c r="W115" s="6">
        <f t="shared" si="26"/>
        <v>6.4417091753906974E-2</v>
      </c>
      <c r="Y115" s="8">
        <f t="shared" si="34"/>
        <v>1970945286717.4746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Top 25% to 50%</v>
      </c>
      <c r="C116" s="2">
        <v>2591983</v>
      </c>
      <c r="D116" s="2">
        <v>242020</v>
      </c>
      <c r="E116" s="3">
        <v>393244546.44000053</v>
      </c>
      <c r="G116" s="7">
        <f t="shared" si="27"/>
        <v>151.71571203977825</v>
      </c>
      <c r="H116" s="7">
        <f t="shared" si="28"/>
        <v>1820.5885444773389</v>
      </c>
      <c r="I116" s="7">
        <f t="shared" si="29"/>
        <v>1624.8431800677652</v>
      </c>
      <c r="J116" s="2">
        <f t="shared" si="30"/>
        <v>215998.58333333334</v>
      </c>
      <c r="K116" s="18">
        <f t="shared" si="31"/>
        <v>10.709788447235766</v>
      </c>
      <c r="M116" s="5">
        <f t="shared" si="32"/>
        <v>5.4790046473023523E-3</v>
      </c>
      <c r="N116" s="5">
        <f t="shared" si="32"/>
        <v>4.7739362098209075E-3</v>
      </c>
      <c r="O116" s="6">
        <f t="shared" si="32"/>
        <v>2.1069597889646083E-3</v>
      </c>
      <c r="Q116" s="11">
        <f t="shared" si="35"/>
        <v>319106690</v>
      </c>
      <c r="R116" s="11">
        <f t="shared" si="35"/>
        <v>36594680</v>
      </c>
      <c r="S116" s="8">
        <f t="shared" si="35"/>
        <v>12416098595.4</v>
      </c>
      <c r="U116" s="6">
        <f t="shared" si="26"/>
        <v>0.6745364601138476</v>
      </c>
      <c r="V116" s="6">
        <f t="shared" si="26"/>
        <v>0.72184393000086333</v>
      </c>
      <c r="W116" s="6">
        <f t="shared" si="26"/>
        <v>6.6524051542871582E-2</v>
      </c>
      <c r="Y116" s="8">
        <f t="shared" si="34"/>
        <v>1833786227096.8799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Top 25% to 50%</v>
      </c>
      <c r="C117" s="2">
        <v>2503227</v>
      </c>
      <c r="D117" s="2">
        <v>233544</v>
      </c>
      <c r="E117" s="3">
        <v>391151387.69000053</v>
      </c>
      <c r="G117" s="7">
        <f t="shared" si="27"/>
        <v>156.2588561444889</v>
      </c>
      <c r="H117" s="7">
        <f t="shared" si="28"/>
        <v>1875.1062737338668</v>
      </c>
      <c r="I117" s="7">
        <f t="shared" si="29"/>
        <v>1674.8509389665353</v>
      </c>
      <c r="J117" s="2">
        <f t="shared" si="30"/>
        <v>208602.25</v>
      </c>
      <c r="K117" s="18">
        <f t="shared" si="31"/>
        <v>10.71843849552975</v>
      </c>
      <c r="M117" s="5">
        <f t="shared" si="32"/>
        <v>5.2913897839039553E-3</v>
      </c>
      <c r="N117" s="5">
        <f t="shared" si="32"/>
        <v>4.6067438979688208E-3</v>
      </c>
      <c r="O117" s="6">
        <f t="shared" si="32"/>
        <v>2.0957448811976869E-3</v>
      </c>
      <c r="Q117" s="11">
        <f t="shared" si="35"/>
        <v>321609917</v>
      </c>
      <c r="R117" s="11">
        <f t="shared" si="35"/>
        <v>36828224</v>
      </c>
      <c r="S117" s="8">
        <f t="shared" si="35"/>
        <v>12807249983.09</v>
      </c>
      <c r="U117" s="6">
        <f t="shared" si="26"/>
        <v>0.67982784989775158</v>
      </c>
      <c r="V117" s="6">
        <f t="shared" si="26"/>
        <v>0.72645067389883222</v>
      </c>
      <c r="W117" s="6">
        <f t="shared" si="26"/>
        <v>6.8619796424069276E-2</v>
      </c>
      <c r="Y117" s="8">
        <f t="shared" si="34"/>
        <v>1705339941019.1277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Top 25% to 50%</v>
      </c>
      <c r="C118" s="2">
        <v>2409853</v>
      </c>
      <c r="D118" s="2">
        <v>224829</v>
      </c>
      <c r="E118" s="3">
        <v>387796015.96999931</v>
      </c>
      <c r="G118" s="7">
        <f t="shared" si="27"/>
        <v>160.92102546088881</v>
      </c>
      <c r="H118" s="7">
        <f t="shared" si="28"/>
        <v>1931.0523055306658</v>
      </c>
      <c r="I118" s="7">
        <f t="shared" si="29"/>
        <v>1724.8487337932354</v>
      </c>
      <c r="J118" s="2">
        <f t="shared" si="30"/>
        <v>200821.08333333334</v>
      </c>
      <c r="K118" s="18">
        <f t="shared" si="31"/>
        <v>10.71860391675451</v>
      </c>
      <c r="M118" s="5">
        <f t="shared" si="32"/>
        <v>5.0940132656408302E-3</v>
      </c>
      <c r="N118" s="5">
        <f t="shared" si="32"/>
        <v>4.4348372205512965E-3</v>
      </c>
      <c r="O118" s="6">
        <f t="shared" si="32"/>
        <v>2.0777671791416198E-3</v>
      </c>
      <c r="Q118" s="11">
        <f t="shared" si="35"/>
        <v>324019770</v>
      </c>
      <c r="R118" s="11">
        <f t="shared" si="35"/>
        <v>37053053</v>
      </c>
      <c r="S118" s="8">
        <f t="shared" si="35"/>
        <v>13195045999.059999</v>
      </c>
      <c r="U118" s="6">
        <f t="shared" si="26"/>
        <v>0.68492186316339232</v>
      </c>
      <c r="V118" s="6">
        <f t="shared" si="26"/>
        <v>0.73088551111938349</v>
      </c>
      <c r="W118" s="6">
        <f t="shared" si="26"/>
        <v>7.0697563603210889E-2</v>
      </c>
      <c r="Y118" s="8">
        <f t="shared" si="34"/>
        <v>1578109592959.0452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Top 25% to 50%</v>
      </c>
      <c r="C119" s="2">
        <v>2336566</v>
      </c>
      <c r="D119" s="2">
        <v>217856</v>
      </c>
      <c r="E119" s="3">
        <v>386667004.26000023</v>
      </c>
      <c r="G119" s="7">
        <f t="shared" si="27"/>
        <v>165.48516252483356</v>
      </c>
      <c r="H119" s="7">
        <f t="shared" si="28"/>
        <v>1985.8219502980028</v>
      </c>
      <c r="I119" s="7">
        <f t="shared" si="29"/>
        <v>1774.8742484026156</v>
      </c>
      <c r="J119" s="2">
        <f t="shared" si="30"/>
        <v>194713.83333333334</v>
      </c>
      <c r="K119" s="18">
        <f t="shared" si="31"/>
        <v>10.725277247356052</v>
      </c>
      <c r="M119" s="5">
        <f t="shared" si="32"/>
        <v>4.9390971980636704E-3</v>
      </c>
      <c r="N119" s="5">
        <f t="shared" si="32"/>
        <v>4.2972921532383425E-3</v>
      </c>
      <c r="O119" s="6">
        <f t="shared" si="32"/>
        <v>2.0717180621334552E-3</v>
      </c>
      <c r="Q119" s="11">
        <f t="shared" si="35"/>
        <v>326356336</v>
      </c>
      <c r="R119" s="11">
        <f t="shared" si="35"/>
        <v>37270909</v>
      </c>
      <c r="S119" s="8">
        <f t="shared" si="35"/>
        <v>13581713003.32</v>
      </c>
      <c r="U119" s="6">
        <f t="shared" si="26"/>
        <v>0.68986096036145605</v>
      </c>
      <c r="V119" s="6">
        <f t="shared" si="26"/>
        <v>0.73518280327262187</v>
      </c>
      <c r="W119" s="6">
        <f t="shared" si="26"/>
        <v>7.276928166534434E-2</v>
      </c>
      <c r="Y119" s="8">
        <f t="shared" si="34"/>
        <v>1470910869845.7954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Top 25% to 50%</v>
      </c>
      <c r="C120" s="2">
        <v>2258644</v>
      </c>
      <c r="D120" s="2">
        <v>210622</v>
      </c>
      <c r="E120" s="3">
        <v>384368779.79000092</v>
      </c>
      <c r="G120" s="7">
        <f t="shared" si="27"/>
        <v>170.17678739544652</v>
      </c>
      <c r="H120" s="7">
        <f t="shared" si="28"/>
        <v>2042.1214487453583</v>
      </c>
      <c r="I120" s="7">
        <f t="shared" si="29"/>
        <v>1824.9222768276861</v>
      </c>
      <c r="J120" s="2">
        <f t="shared" si="30"/>
        <v>188220.33333333334</v>
      </c>
      <c r="K120" s="18">
        <f t="shared" si="31"/>
        <v>10.723685085128809</v>
      </c>
      <c r="M120" s="5">
        <f t="shared" si="32"/>
        <v>4.7743835405562353E-3</v>
      </c>
      <c r="N120" s="5">
        <f t="shared" si="32"/>
        <v>4.1545987620233826E-3</v>
      </c>
      <c r="O120" s="6">
        <f t="shared" si="32"/>
        <v>2.0594044354394817E-3</v>
      </c>
      <c r="Q120" s="11">
        <f t="shared" si="35"/>
        <v>328614980</v>
      </c>
      <c r="R120" s="11">
        <f t="shared" si="35"/>
        <v>37481531</v>
      </c>
      <c r="S120" s="8">
        <f t="shared" si="35"/>
        <v>13966081783.110001</v>
      </c>
      <c r="U120" s="6">
        <f t="shared" si="26"/>
        <v>0.69463534390201231</v>
      </c>
      <c r="V120" s="6">
        <f t="shared" si="26"/>
        <v>0.73933740203464526</v>
      </c>
      <c r="W120" s="6">
        <f t="shared" si="26"/>
        <v>7.4828686100783831E-2</v>
      </c>
      <c r="Y120" s="8">
        <f t="shared" si="34"/>
        <v>1364204153262.6111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Top 25% to 50%</v>
      </c>
      <c r="C121" s="2">
        <v>2186397</v>
      </c>
      <c r="D121" s="2">
        <v>203527</v>
      </c>
      <c r="E121" s="3">
        <v>381585704.53999901</v>
      </c>
      <c r="G121" s="7">
        <f t="shared" si="27"/>
        <v>174.52718080934022</v>
      </c>
      <c r="H121" s="7">
        <f t="shared" si="28"/>
        <v>2094.3261697120824</v>
      </c>
      <c r="I121" s="7">
        <f t="shared" si="29"/>
        <v>1874.8652736000581</v>
      </c>
      <c r="J121" s="2">
        <f t="shared" si="30"/>
        <v>182199.75</v>
      </c>
      <c r="K121" s="18">
        <f t="shared" si="31"/>
        <v>10.742540301778142</v>
      </c>
      <c r="M121" s="5">
        <f t="shared" si="32"/>
        <v>4.6216658534596567E-3</v>
      </c>
      <c r="N121" s="5">
        <f t="shared" si="32"/>
        <v>4.0146471984803724E-3</v>
      </c>
      <c r="O121" s="6">
        <f t="shared" si="32"/>
        <v>2.0444930331212519E-3</v>
      </c>
      <c r="Q121" s="11">
        <f t="shared" si="35"/>
        <v>330801377</v>
      </c>
      <c r="R121" s="11">
        <f t="shared" si="35"/>
        <v>37685058</v>
      </c>
      <c r="S121" s="8">
        <f t="shared" si="35"/>
        <v>14347667487.65</v>
      </c>
      <c r="U121" s="6">
        <f t="shared" si="26"/>
        <v>0.69925700975547189</v>
      </c>
      <c r="V121" s="6">
        <f t="shared" si="26"/>
        <v>0.74335204923312559</v>
      </c>
      <c r="W121" s="6">
        <f t="shared" si="26"/>
        <v>7.6873179133905081E-2</v>
      </c>
      <c r="Y121" s="8">
        <f t="shared" si="34"/>
        <v>1269849437033.2207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Top 25% to 50%</v>
      </c>
      <c r="C122" s="2">
        <v>2115530</v>
      </c>
      <c r="D122" s="2">
        <v>196930</v>
      </c>
      <c r="E122" s="3">
        <v>379062399.42000008</v>
      </c>
      <c r="G122" s="7">
        <f t="shared" si="27"/>
        <v>179.18081966221234</v>
      </c>
      <c r="H122" s="7">
        <f t="shared" si="28"/>
        <v>2150.1698359465481</v>
      </c>
      <c r="I122" s="7">
        <f t="shared" si="29"/>
        <v>1924.8585762453667</v>
      </c>
      <c r="J122" s="2">
        <f t="shared" si="30"/>
        <v>176294.16666666666</v>
      </c>
      <c r="K122" s="18">
        <f t="shared" si="31"/>
        <v>10.742548113542883</v>
      </c>
      <c r="M122" s="5">
        <f t="shared" si="32"/>
        <v>4.4718652481546151E-3</v>
      </c>
      <c r="N122" s="5">
        <f t="shared" si="32"/>
        <v>3.8845188736469352E-3</v>
      </c>
      <c r="O122" s="6">
        <f t="shared" si="32"/>
        <v>2.030973449769732E-3</v>
      </c>
      <c r="Q122" s="11">
        <f t="shared" ref="Q122:S137" si="36">+Q121+C122</f>
        <v>332916907</v>
      </c>
      <c r="R122" s="11">
        <f t="shared" si="36"/>
        <v>37881988</v>
      </c>
      <c r="S122" s="8">
        <f t="shared" si="36"/>
        <v>14726729887.07</v>
      </c>
      <c r="U122" s="6">
        <f t="shared" si="26"/>
        <v>0.70372887500362657</v>
      </c>
      <c r="V122" s="6">
        <f t="shared" si="26"/>
        <v>0.74723656810677253</v>
      </c>
      <c r="W122" s="6">
        <f t="shared" si="26"/>
        <v>7.8904152583674808E-2</v>
      </c>
      <c r="Y122" s="8">
        <f t="shared" si="34"/>
        <v>1177259046563.1863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Top 10% to 25%</v>
      </c>
      <c r="C123" s="2">
        <v>2058672</v>
      </c>
      <c r="D123" s="2">
        <v>191662</v>
      </c>
      <c r="E123" s="3">
        <v>378520447.59000015</v>
      </c>
      <c r="G123" s="7">
        <f t="shared" si="27"/>
        <v>183.866321390683</v>
      </c>
      <c r="H123" s="7">
        <f t="shared" si="28"/>
        <v>2206.3958566881961</v>
      </c>
      <c r="I123" s="7">
        <f t="shared" si="29"/>
        <v>1974.9373772057068</v>
      </c>
      <c r="J123" s="2">
        <f t="shared" si="30"/>
        <v>171556</v>
      </c>
      <c r="K123" s="18">
        <f t="shared" si="31"/>
        <v>10.741158915173587</v>
      </c>
      <c r="M123" s="5">
        <f t="shared" si="32"/>
        <v>4.3516772506884604E-3</v>
      </c>
      <c r="N123" s="5">
        <f t="shared" si="32"/>
        <v>3.7806055774179601E-3</v>
      </c>
      <c r="O123" s="6">
        <f t="shared" si="32"/>
        <v>2.0280697331798827E-3</v>
      </c>
      <c r="Q123" s="11">
        <f t="shared" si="36"/>
        <v>334975579</v>
      </c>
      <c r="R123" s="11">
        <f t="shared" si="36"/>
        <v>38073650</v>
      </c>
      <c r="S123" s="8">
        <f t="shared" si="36"/>
        <v>15105250334.66</v>
      </c>
      <c r="U123" s="6">
        <f t="shared" si="26"/>
        <v>0.70808055225431499</v>
      </c>
      <c r="V123" s="6">
        <f t="shared" si="26"/>
        <v>0.75101717368419052</v>
      </c>
      <c r="W123" s="6">
        <f t="shared" si="26"/>
        <v>8.0932222316854693E-2</v>
      </c>
      <c r="Y123" s="8">
        <f t="shared" si="34"/>
        <v>1096307932624.77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Top 10% to 25%</v>
      </c>
      <c r="C124" s="2">
        <v>2004963</v>
      </c>
      <c r="D124" s="2">
        <v>186578</v>
      </c>
      <c r="E124" s="3">
        <v>377784272.63999939</v>
      </c>
      <c r="G124" s="7">
        <f t="shared" si="27"/>
        <v>188.42456077244287</v>
      </c>
      <c r="H124" s="7">
        <f t="shared" si="28"/>
        <v>2261.0947292693145</v>
      </c>
      <c r="I124" s="7">
        <f t="shared" si="29"/>
        <v>2024.8061006120731</v>
      </c>
      <c r="J124" s="2">
        <f t="shared" si="30"/>
        <v>167080.25</v>
      </c>
      <c r="K124" s="18">
        <f t="shared" si="31"/>
        <v>10.745977553623685</v>
      </c>
      <c r="M124" s="5">
        <f t="shared" si="32"/>
        <v>4.2381456956582146E-3</v>
      </c>
      <c r="N124" s="5">
        <f t="shared" si="32"/>
        <v>3.6803217509130039E-3</v>
      </c>
      <c r="O124" s="6">
        <f t="shared" si="32"/>
        <v>2.0241253910870641E-3</v>
      </c>
      <c r="Q124" s="11">
        <f t="shared" si="36"/>
        <v>336980542</v>
      </c>
      <c r="R124" s="11">
        <f t="shared" si="36"/>
        <v>38260228</v>
      </c>
      <c r="S124" s="8">
        <f t="shared" si="36"/>
        <v>15483034607.299999</v>
      </c>
      <c r="U124" s="6">
        <f t="shared" si="26"/>
        <v>0.71231869794997316</v>
      </c>
      <c r="V124" s="6">
        <f t="shared" si="26"/>
        <v>0.75469749543510345</v>
      </c>
      <c r="W124" s="6">
        <f t="shared" si="26"/>
        <v>8.295634770794176E-2</v>
      </c>
      <c r="Y124" s="8">
        <f t="shared" si="34"/>
        <v>1022000256873.4701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Top 10% to 25%</v>
      </c>
      <c r="C125" s="2">
        <v>1954064</v>
      </c>
      <c r="D125" s="2">
        <v>181762</v>
      </c>
      <c r="E125" s="3">
        <v>377131011.8200016</v>
      </c>
      <c r="G125" s="7">
        <f t="shared" si="27"/>
        <v>192.99829064964177</v>
      </c>
      <c r="H125" s="7">
        <f t="shared" si="28"/>
        <v>2315.9794877957011</v>
      </c>
      <c r="I125" s="7">
        <f t="shared" si="29"/>
        <v>2074.8616972744667</v>
      </c>
      <c r="J125" s="2">
        <f t="shared" si="30"/>
        <v>162838.66666666666</v>
      </c>
      <c r="K125" s="18">
        <f t="shared" si="31"/>
        <v>10.750673958253101</v>
      </c>
      <c r="M125" s="5">
        <f t="shared" si="32"/>
        <v>4.1305539955803043E-3</v>
      </c>
      <c r="N125" s="5">
        <f t="shared" si="32"/>
        <v>3.5853243259625972E-3</v>
      </c>
      <c r="O125" s="6">
        <f t="shared" si="32"/>
        <v>2.0206252935220711E-3</v>
      </c>
      <c r="Q125" s="11">
        <f t="shared" si="36"/>
        <v>338934606</v>
      </c>
      <c r="R125" s="11">
        <f t="shared" si="36"/>
        <v>38441990</v>
      </c>
      <c r="S125" s="8">
        <f t="shared" si="36"/>
        <v>15860165619.120001</v>
      </c>
      <c r="U125" s="6">
        <f t="shared" si="26"/>
        <v>0.71644925194555353</v>
      </c>
      <c r="V125" s="6">
        <f t="shared" si="26"/>
        <v>0.75828281976106604</v>
      </c>
      <c r="W125" s="6">
        <f t="shared" si="26"/>
        <v>8.4976973001463826E-2</v>
      </c>
      <c r="Y125" s="8">
        <f t="shared" si="34"/>
        <v>952337629543.04651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Top 10% to 25%</v>
      </c>
      <c r="C126" s="2">
        <v>1888840</v>
      </c>
      <c r="D126" s="2">
        <v>175497</v>
      </c>
      <c r="E126" s="3">
        <v>372901080.67000008</v>
      </c>
      <c r="G126" s="7">
        <f t="shared" si="27"/>
        <v>197.42332895851425</v>
      </c>
      <c r="H126" s="7">
        <f t="shared" si="28"/>
        <v>2369.0799475021709</v>
      </c>
      <c r="I126" s="7">
        <f t="shared" si="29"/>
        <v>2124.8288043100456</v>
      </c>
      <c r="J126" s="2">
        <f t="shared" si="30"/>
        <v>157403.33333333334</v>
      </c>
      <c r="K126" s="18">
        <f t="shared" si="31"/>
        <v>10.762805062194795</v>
      </c>
      <c r="M126" s="5">
        <f t="shared" si="32"/>
        <v>3.9926817182097934E-3</v>
      </c>
      <c r="N126" s="5">
        <f t="shared" si="32"/>
        <v>3.4617448269355414E-3</v>
      </c>
      <c r="O126" s="6">
        <f t="shared" si="32"/>
        <v>1.9979618009858769E-3</v>
      </c>
      <c r="Q126" s="11">
        <f t="shared" si="36"/>
        <v>340823446</v>
      </c>
      <c r="R126" s="11">
        <f t="shared" si="36"/>
        <v>38617487</v>
      </c>
      <c r="S126" s="8">
        <f t="shared" si="36"/>
        <v>16233066699.790001</v>
      </c>
      <c r="U126" s="6">
        <f t="shared" si="26"/>
        <v>0.7204419336637633</v>
      </c>
      <c r="V126" s="6">
        <f t="shared" si="26"/>
        <v>0.76174456458800166</v>
      </c>
      <c r="W126" s="6">
        <f t="shared" si="26"/>
        <v>8.6974934802449708E-2</v>
      </c>
      <c r="Y126" s="8">
        <f t="shared" si="34"/>
        <v>880567891481.05139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Top 10% to 25%</v>
      </c>
      <c r="C127" s="2">
        <v>1839348</v>
      </c>
      <c r="D127" s="2">
        <v>170886</v>
      </c>
      <c r="E127" s="3">
        <v>371640973.90999985</v>
      </c>
      <c r="G127" s="7">
        <f t="shared" si="27"/>
        <v>202.0503862836178</v>
      </c>
      <c r="H127" s="7">
        <f t="shared" si="28"/>
        <v>2424.6046354034133</v>
      </c>
      <c r="I127" s="7">
        <f t="shared" si="29"/>
        <v>2174.7888879720977</v>
      </c>
      <c r="J127" s="2">
        <f t="shared" si="30"/>
        <v>153279</v>
      </c>
      <c r="K127" s="18">
        <f t="shared" si="31"/>
        <v>10.763596783820793</v>
      </c>
      <c r="M127" s="5">
        <f t="shared" si="32"/>
        <v>3.8880641732628209E-3</v>
      </c>
      <c r="N127" s="5">
        <f t="shared" si="32"/>
        <v>3.3707911046667858E-3</v>
      </c>
      <c r="O127" s="6">
        <f t="shared" si="32"/>
        <v>1.9912102915316241E-3</v>
      </c>
      <c r="Q127" s="11">
        <f t="shared" si="36"/>
        <v>342662794</v>
      </c>
      <c r="R127" s="11">
        <f t="shared" si="36"/>
        <v>38788373</v>
      </c>
      <c r="S127" s="8">
        <f t="shared" si="36"/>
        <v>16604707673.700001</v>
      </c>
      <c r="U127" s="6">
        <f t="shared" si="26"/>
        <v>0.72432999783702612</v>
      </c>
      <c r="V127" s="6">
        <f t="shared" si="26"/>
        <v>0.76511535569266842</v>
      </c>
      <c r="W127" s="6">
        <f t="shared" si="26"/>
        <v>8.8966145093981333E-2</v>
      </c>
      <c r="Y127" s="8">
        <f t="shared" si="34"/>
        <v>817707572120.32458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Top 10% to 25%</v>
      </c>
      <c r="C128" s="2">
        <v>1780733</v>
      </c>
      <c r="D128" s="2">
        <v>165389</v>
      </c>
      <c r="E128" s="3">
        <v>367970062.51999855</v>
      </c>
      <c r="G128" s="7">
        <f t="shared" si="27"/>
        <v>206.63966047689269</v>
      </c>
      <c r="H128" s="7">
        <f t="shared" si="28"/>
        <v>2479.6759257227122</v>
      </c>
      <c r="I128" s="7">
        <f t="shared" si="29"/>
        <v>2224.8762766568425</v>
      </c>
      <c r="J128" s="2">
        <f t="shared" si="30"/>
        <v>148394.41666666666</v>
      </c>
      <c r="K128" s="18">
        <f t="shared" si="31"/>
        <v>10.766937341661174</v>
      </c>
      <c r="M128" s="5">
        <f t="shared" si="32"/>
        <v>3.7641621810809173E-3</v>
      </c>
      <c r="N128" s="5">
        <f t="shared" si="32"/>
        <v>3.2623606966617224E-3</v>
      </c>
      <c r="O128" s="6">
        <f t="shared" si="32"/>
        <v>1.9715419636231915E-3</v>
      </c>
      <c r="Q128" s="11">
        <f t="shared" si="36"/>
        <v>344443527</v>
      </c>
      <c r="R128" s="11">
        <f t="shared" si="36"/>
        <v>38953762</v>
      </c>
      <c r="S128" s="8">
        <f t="shared" si="36"/>
        <v>16972677736.219999</v>
      </c>
      <c r="U128" s="6">
        <f t="shared" si="26"/>
        <v>0.72809416001810701</v>
      </c>
      <c r="V128" s="6">
        <f t="shared" si="26"/>
        <v>0.76837771638933017</v>
      </c>
      <c r="W128" s="6">
        <f t="shared" si="26"/>
        <v>9.0937687057604522E-2</v>
      </c>
      <c r="Y128" s="8">
        <f t="shared" si="34"/>
        <v>754348345044.20593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Top 10% to 25%</v>
      </c>
      <c r="C129" s="2">
        <v>1737836</v>
      </c>
      <c r="D129" s="2">
        <v>161211</v>
      </c>
      <c r="E129" s="3">
        <v>366728894.44000053</v>
      </c>
      <c r="G129" s="7">
        <f t="shared" si="27"/>
        <v>211.02618108958529</v>
      </c>
      <c r="H129" s="7">
        <f t="shared" si="28"/>
        <v>2532.3141730750235</v>
      </c>
      <c r="I129" s="7">
        <f t="shared" si="29"/>
        <v>2274.8379108125409</v>
      </c>
      <c r="J129" s="2">
        <f t="shared" si="30"/>
        <v>144819.66666666666</v>
      </c>
      <c r="K129" s="18">
        <f t="shared" si="31"/>
        <v>10.77988474731873</v>
      </c>
      <c r="M129" s="5">
        <f t="shared" si="32"/>
        <v>3.6734853277391598E-3</v>
      </c>
      <c r="N129" s="5">
        <f t="shared" si="32"/>
        <v>3.1799480634717718E-3</v>
      </c>
      <c r="O129" s="6">
        <f t="shared" si="32"/>
        <v>1.9648919254737079E-3</v>
      </c>
      <c r="Q129" s="11">
        <f t="shared" si="36"/>
        <v>346181363</v>
      </c>
      <c r="R129" s="11">
        <f t="shared" si="36"/>
        <v>39114973</v>
      </c>
      <c r="S129" s="8">
        <f t="shared" si="36"/>
        <v>17339406630.66</v>
      </c>
      <c r="U129" s="6">
        <f t="shared" si="26"/>
        <v>0.73176764534584615</v>
      </c>
      <c r="V129" s="6">
        <f t="shared" si="26"/>
        <v>0.77155766445280194</v>
      </c>
      <c r="W129" s="6">
        <f t="shared" si="26"/>
        <v>9.2902578983078229E-2</v>
      </c>
      <c r="Y129" s="8">
        <f t="shared" si="34"/>
        <v>702203239997.81079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Top 10% to 25%</v>
      </c>
      <c r="C130" s="2">
        <v>1695803</v>
      </c>
      <c r="D130" s="2">
        <v>157334</v>
      </c>
      <c r="E130" s="3">
        <v>365777775.02000046</v>
      </c>
      <c r="G130" s="7">
        <f t="shared" si="27"/>
        <v>215.69591221386003</v>
      </c>
      <c r="H130" s="7">
        <f t="shared" si="28"/>
        <v>2588.3509465663201</v>
      </c>
      <c r="I130" s="7">
        <f t="shared" si="29"/>
        <v>2324.8488884792891</v>
      </c>
      <c r="J130" s="2">
        <f t="shared" si="30"/>
        <v>141316.91666666666</v>
      </c>
      <c r="K130" s="18">
        <f t="shared" si="31"/>
        <v>10.778363227274461</v>
      </c>
      <c r="M130" s="5">
        <f t="shared" si="32"/>
        <v>3.5846348212581914E-3</v>
      </c>
      <c r="N130" s="5">
        <f t="shared" si="32"/>
        <v>3.1034727693412222E-3</v>
      </c>
      <c r="O130" s="6">
        <f t="shared" si="32"/>
        <v>1.9597959352289983E-3</v>
      </c>
      <c r="Q130" s="11">
        <f t="shared" si="36"/>
        <v>347877166</v>
      </c>
      <c r="R130" s="11">
        <f t="shared" si="36"/>
        <v>39272307</v>
      </c>
      <c r="S130" s="8">
        <f t="shared" si="36"/>
        <v>17705184405.68</v>
      </c>
      <c r="U130" s="6">
        <f t="shared" si="26"/>
        <v>0.73535228016710441</v>
      </c>
      <c r="V130" s="6">
        <f t="shared" si="26"/>
        <v>0.77466113722214314</v>
      </c>
      <c r="W130" s="6">
        <f t="shared" si="26"/>
        <v>9.4862374918307221E-2</v>
      </c>
      <c r="Y130" s="8">
        <f t="shared" si="34"/>
        <v>650787762256.68848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Top 10% to 25%</v>
      </c>
      <c r="C131" s="2">
        <v>1630339</v>
      </c>
      <c r="D131" s="2">
        <v>151307</v>
      </c>
      <c r="E131" s="3">
        <v>359334387.32999802</v>
      </c>
      <c r="G131" s="7">
        <f t="shared" si="27"/>
        <v>220.40470560417069</v>
      </c>
      <c r="H131" s="7">
        <f t="shared" si="28"/>
        <v>2644.8564672500484</v>
      </c>
      <c r="I131" s="7">
        <f t="shared" si="29"/>
        <v>2374.8695521687564</v>
      </c>
      <c r="J131" s="2">
        <f t="shared" si="30"/>
        <v>135861.58333333334</v>
      </c>
      <c r="K131" s="18">
        <f t="shared" si="31"/>
        <v>10.775040150158288</v>
      </c>
      <c r="M131" s="5">
        <f t="shared" si="32"/>
        <v>3.4462552253152392E-3</v>
      </c>
      <c r="N131" s="5">
        <f t="shared" si="32"/>
        <v>2.9845879105006696E-3</v>
      </c>
      <c r="O131" s="6">
        <f t="shared" si="32"/>
        <v>1.925272992977297E-3</v>
      </c>
      <c r="Q131" s="11">
        <f t="shared" si="36"/>
        <v>349507505</v>
      </c>
      <c r="R131" s="11">
        <f t="shared" si="36"/>
        <v>39423614</v>
      </c>
      <c r="S131" s="8">
        <f t="shared" si="36"/>
        <v>18064518793.009998</v>
      </c>
      <c r="U131" s="6">
        <f t="shared" si="26"/>
        <v>0.73879853539241969</v>
      </c>
      <c r="V131" s="6">
        <f t="shared" si="26"/>
        <v>0.77764572513264385</v>
      </c>
      <c r="W131" s="6">
        <f t="shared" si="26"/>
        <v>9.6787647911284524E-2</v>
      </c>
      <c r="Y131" s="8">
        <f t="shared" si="34"/>
        <v>593149996966.58228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Top 10% to 25%</v>
      </c>
      <c r="C132" s="2">
        <v>1594500</v>
      </c>
      <c r="D132" s="2">
        <v>148060</v>
      </c>
      <c r="E132" s="3">
        <v>359022068.17000198</v>
      </c>
      <c r="G132" s="7">
        <f t="shared" si="27"/>
        <v>225.16278969583067</v>
      </c>
      <c r="H132" s="7">
        <f t="shared" si="28"/>
        <v>2701.9534763499678</v>
      </c>
      <c r="I132" s="7">
        <f t="shared" si="29"/>
        <v>2424.8417409833987</v>
      </c>
      <c r="J132" s="2">
        <f t="shared" si="30"/>
        <v>132875</v>
      </c>
      <c r="K132" s="18">
        <f t="shared" si="31"/>
        <v>10.769282723220316</v>
      </c>
      <c r="M132" s="5">
        <f t="shared" si="32"/>
        <v>3.370497765658031E-3</v>
      </c>
      <c r="N132" s="5">
        <f t="shared" si="32"/>
        <v>2.9205396050990973E-3</v>
      </c>
      <c r="O132" s="6">
        <f t="shared" si="32"/>
        <v>1.9235996222531711E-3</v>
      </c>
      <c r="Q132" s="11">
        <f t="shared" si="36"/>
        <v>351102005</v>
      </c>
      <c r="R132" s="11">
        <f t="shared" si="36"/>
        <v>39571674</v>
      </c>
      <c r="S132" s="8">
        <f t="shared" si="36"/>
        <v>18423540861.18</v>
      </c>
      <c r="U132" s="6">
        <f t="shared" si="26"/>
        <v>0.7421690331580777</v>
      </c>
      <c r="V132" s="6">
        <f t="shared" si="26"/>
        <v>0.78056626473774293</v>
      </c>
      <c r="W132" s="6">
        <f t="shared" si="26"/>
        <v>9.8711247533537702E-2</v>
      </c>
      <c r="Y132" s="8">
        <f t="shared" si="34"/>
        <v>548839757442.42816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Top 10% to 25%</v>
      </c>
      <c r="C133" s="2">
        <v>1558821</v>
      </c>
      <c r="D133" s="2">
        <v>144565</v>
      </c>
      <c r="E133" s="3">
        <v>357786670.22000122</v>
      </c>
      <c r="G133" s="7">
        <f t="shared" si="27"/>
        <v>229.52389672707849</v>
      </c>
      <c r="H133" s="7">
        <f t="shared" si="28"/>
        <v>2754.2867607249418</v>
      </c>
      <c r="I133" s="7">
        <f t="shared" si="29"/>
        <v>2474.9190344827671</v>
      </c>
      <c r="J133" s="2">
        <f t="shared" si="30"/>
        <v>129901.75</v>
      </c>
      <c r="K133" s="18">
        <f t="shared" si="31"/>
        <v>10.782838169681458</v>
      </c>
      <c r="M133" s="5">
        <f t="shared" si="32"/>
        <v>3.2950785183824506E-3</v>
      </c>
      <c r="N133" s="5">
        <f t="shared" si="32"/>
        <v>2.8515994057216735E-3</v>
      </c>
      <c r="O133" s="6">
        <f t="shared" si="32"/>
        <v>1.9169804998073927E-3</v>
      </c>
      <c r="Q133" s="11">
        <f t="shared" si="36"/>
        <v>352660826</v>
      </c>
      <c r="R133" s="11">
        <f t="shared" si="36"/>
        <v>39716239</v>
      </c>
      <c r="S133" s="8">
        <f t="shared" si="36"/>
        <v>18781327531.400002</v>
      </c>
      <c r="U133" s="6">
        <f t="shared" si="26"/>
        <v>0.74546411167646009</v>
      </c>
      <c r="V133" s="6">
        <f t="shared" si="26"/>
        <v>0.78341786414346459</v>
      </c>
      <c r="W133" s="6">
        <f t="shared" si="26"/>
        <v>0.10062822803334509</v>
      </c>
      <c r="Y133" s="8">
        <f t="shared" si="34"/>
        <v>509281777768.05865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Top 10% to 25%</v>
      </c>
      <c r="C134" s="2">
        <v>3000902</v>
      </c>
      <c r="D134" s="2">
        <v>277987</v>
      </c>
      <c r="E134" s="3">
        <v>708715978.68999863</v>
      </c>
      <c r="G134" s="7">
        <f t="shared" si="27"/>
        <v>236.16765182268486</v>
      </c>
      <c r="H134" s="7">
        <f t="shared" si="28"/>
        <v>2834.0118218722182</v>
      </c>
      <c r="I134" s="7">
        <f t="shared" si="29"/>
        <v>2549.4572720666742</v>
      </c>
      <c r="J134" s="2">
        <f t="shared" si="30"/>
        <v>250075.16666666666</v>
      </c>
      <c r="K134" s="18">
        <f t="shared" si="31"/>
        <v>10.79511631838899</v>
      </c>
      <c r="M134" s="5">
        <f t="shared" si="32"/>
        <v>6.3433888278198285E-3</v>
      </c>
      <c r="N134" s="5">
        <f t="shared" si="32"/>
        <v>5.483398913971922E-3</v>
      </c>
      <c r="O134" s="6">
        <f t="shared" si="32"/>
        <v>3.7972200311857511E-3</v>
      </c>
      <c r="Q134" s="11">
        <f t="shared" si="36"/>
        <v>355661728</v>
      </c>
      <c r="R134" s="11">
        <f t="shared" si="36"/>
        <v>39994226</v>
      </c>
      <c r="S134" s="8">
        <f t="shared" si="36"/>
        <v>19490043510.09</v>
      </c>
      <c r="U134" s="6">
        <f t="shared" si="26"/>
        <v>0.75180750050427991</v>
      </c>
      <c r="V134" s="6">
        <f t="shared" si="26"/>
        <v>0.78890126305743646</v>
      </c>
      <c r="W134" s="6">
        <f t="shared" si="26"/>
        <v>0.10442544806453084</v>
      </c>
      <c r="Y134" s="8">
        <f t="shared" si="34"/>
        <v>903060275627.03357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Top 10% to 25%</v>
      </c>
      <c r="C135" s="2">
        <v>2845987</v>
      </c>
      <c r="D135" s="2">
        <v>263660</v>
      </c>
      <c r="E135" s="3">
        <v>698589464.90999985</v>
      </c>
      <c r="G135" s="7">
        <f t="shared" si="27"/>
        <v>245.46474207717739</v>
      </c>
      <c r="H135" s="7">
        <f t="shared" si="28"/>
        <v>2945.5769049261289</v>
      </c>
      <c r="I135" s="7">
        <f t="shared" si="29"/>
        <v>2649.5845593188192</v>
      </c>
      <c r="J135" s="2">
        <f t="shared" si="30"/>
        <v>237165.58333333334</v>
      </c>
      <c r="K135" s="18">
        <f t="shared" si="31"/>
        <v>10.794155351589168</v>
      </c>
      <c r="M135" s="5">
        <f t="shared" si="32"/>
        <v>6.015925258445784E-3</v>
      </c>
      <c r="N135" s="5">
        <f t="shared" si="32"/>
        <v>5.2007934099718217E-3</v>
      </c>
      <c r="O135" s="6">
        <f t="shared" si="32"/>
        <v>3.7429633160449885E-3</v>
      </c>
      <c r="Q135" s="11">
        <f t="shared" si="36"/>
        <v>358507715</v>
      </c>
      <c r="R135" s="11">
        <f t="shared" si="36"/>
        <v>40257886</v>
      </c>
      <c r="S135" s="8">
        <f t="shared" si="36"/>
        <v>20188632975</v>
      </c>
      <c r="U135" s="6">
        <f t="shared" si="26"/>
        <v>0.75782342576272577</v>
      </c>
      <c r="V135" s="6">
        <f t="shared" si="26"/>
        <v>0.79410205646740828</v>
      </c>
      <c r="W135" s="6">
        <f t="shared" si="26"/>
        <v>0.10816841138057583</v>
      </c>
      <c r="Y135" s="8">
        <f t="shared" si="34"/>
        <v>758831909159.60266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Top 10% to 25%</v>
      </c>
      <c r="C136" s="2">
        <v>2700494</v>
      </c>
      <c r="D136" s="2">
        <v>249907</v>
      </c>
      <c r="E136" s="3">
        <v>687144257.70999908</v>
      </c>
      <c r="G136" s="7">
        <f t="shared" si="27"/>
        <v>254.4513180588437</v>
      </c>
      <c r="H136" s="7">
        <f t="shared" si="28"/>
        <v>3053.4158167061241</v>
      </c>
      <c r="I136" s="7">
        <f t="shared" si="29"/>
        <v>2749.5998819960987</v>
      </c>
      <c r="J136" s="2">
        <f t="shared" si="30"/>
        <v>225041.16666666666</v>
      </c>
      <c r="K136" s="18">
        <f t="shared" si="31"/>
        <v>10.805995830448927</v>
      </c>
      <c r="M136" s="5">
        <f t="shared" si="32"/>
        <v>5.7083781706948377E-3</v>
      </c>
      <c r="N136" s="5">
        <f t="shared" si="32"/>
        <v>4.9295102734803467E-3</v>
      </c>
      <c r="O136" s="6">
        <f t="shared" si="32"/>
        <v>3.6816411907540556E-3</v>
      </c>
      <c r="Q136" s="11">
        <f t="shared" si="36"/>
        <v>361208209</v>
      </c>
      <c r="R136" s="11">
        <f t="shared" si="36"/>
        <v>40507793</v>
      </c>
      <c r="S136" s="8">
        <f t="shared" si="36"/>
        <v>20875777232.709999</v>
      </c>
      <c r="U136" s="6">
        <f t="shared" si="26"/>
        <v>0.76353180393342057</v>
      </c>
      <c r="V136" s="6">
        <f t="shared" si="26"/>
        <v>0.79903156674088871</v>
      </c>
      <c r="W136" s="6">
        <f t="shared" si="26"/>
        <v>0.11185005257132988</v>
      </c>
      <c r="Y136" s="8">
        <f t="shared" si="34"/>
        <v>635836910637.08765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Top 10% to 25%</v>
      </c>
      <c r="C137" s="2">
        <v>2586047</v>
      </c>
      <c r="D137" s="2">
        <v>239015</v>
      </c>
      <c r="E137" s="3">
        <v>681070138.11000061</v>
      </c>
      <c r="G137" s="7">
        <f t="shared" si="27"/>
        <v>263.36340295052668</v>
      </c>
      <c r="H137" s="7">
        <f t="shared" si="28"/>
        <v>3160.3608354063199</v>
      </c>
      <c r="I137" s="7">
        <f t="shared" si="29"/>
        <v>2849.4870117356677</v>
      </c>
      <c r="J137" s="2">
        <f t="shared" si="30"/>
        <v>215503.91666666666</v>
      </c>
      <c r="K137" s="18">
        <f t="shared" si="31"/>
        <v>10.819601280254377</v>
      </c>
      <c r="M137" s="5">
        <f t="shared" si="32"/>
        <v>5.466456967943966E-3</v>
      </c>
      <c r="N137" s="5">
        <f t="shared" si="32"/>
        <v>4.7146614461215774E-3</v>
      </c>
      <c r="O137" s="6">
        <f t="shared" si="32"/>
        <v>3.6490967451503803E-3</v>
      </c>
      <c r="Q137" s="11">
        <f t="shared" si="36"/>
        <v>363794256</v>
      </c>
      <c r="R137" s="11">
        <f t="shared" si="36"/>
        <v>40746808</v>
      </c>
      <c r="S137" s="8">
        <f t="shared" si="36"/>
        <v>21556847370.82</v>
      </c>
      <c r="U137" s="6">
        <f t="shared" si="26"/>
        <v>0.76899826090136458</v>
      </c>
      <c r="V137" s="6">
        <f t="shared" si="26"/>
        <v>0.80374622818701025</v>
      </c>
      <c r="W137" s="6">
        <f t="shared" si="26"/>
        <v>0.11549914931648027</v>
      </c>
      <c r="Y137" s="8">
        <f t="shared" si="34"/>
        <v>533875254422.59991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Top 10% to 25%</v>
      </c>
      <c r="C138" s="2">
        <v>2472539</v>
      </c>
      <c r="D138" s="2">
        <v>228482</v>
      </c>
      <c r="E138" s="3">
        <v>673943065.22000122</v>
      </c>
      <c r="G138" s="7">
        <f t="shared" si="27"/>
        <v>272.57125781231406</v>
      </c>
      <c r="H138" s="7">
        <f t="shared" si="28"/>
        <v>3270.8550937477685</v>
      </c>
      <c r="I138" s="7">
        <f t="shared" si="29"/>
        <v>2949.654962841717</v>
      </c>
      <c r="J138" s="2">
        <f t="shared" si="30"/>
        <v>206044.91666666666</v>
      </c>
      <c r="K138" s="18">
        <f t="shared" si="31"/>
        <v>10.821592072898522</v>
      </c>
      <c r="M138" s="5">
        <f t="shared" si="32"/>
        <v>5.226520649107772E-3</v>
      </c>
      <c r="N138" s="5">
        <f t="shared" si="32"/>
        <v>4.5068940298004321E-3</v>
      </c>
      <c r="O138" s="6">
        <f t="shared" si="32"/>
        <v>3.6109106949478009E-3</v>
      </c>
      <c r="Q138" s="11">
        <f t="shared" ref="Q138:S153" si="37">+Q137+C138</f>
        <v>366266795</v>
      </c>
      <c r="R138" s="11">
        <f t="shared" si="37"/>
        <v>40975290</v>
      </c>
      <c r="S138" s="8">
        <f t="shared" si="37"/>
        <v>22230790436.040001</v>
      </c>
      <c r="U138" s="6">
        <f t="shared" si="26"/>
        <v>0.77422478155047225</v>
      </c>
      <c r="V138" s="6">
        <f t="shared" si="26"/>
        <v>0.80825312221681067</v>
      </c>
      <c r="W138" s="6">
        <f t="shared" si="26"/>
        <v>0.11911006001142807</v>
      </c>
      <c r="Y138" s="8">
        <f t="shared" si="34"/>
        <v>441289972065.34381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Top 10% to 25%</v>
      </c>
      <c r="C139" s="2">
        <v>2360036</v>
      </c>
      <c r="D139" s="2">
        <v>218015</v>
      </c>
      <c r="E139" s="3">
        <v>664827143.63999939</v>
      </c>
      <c r="G139" s="7">
        <f t="shared" si="27"/>
        <v>281.70211964563225</v>
      </c>
      <c r="H139" s="7">
        <f t="shared" si="28"/>
        <v>3380.425435747587</v>
      </c>
      <c r="I139" s="7">
        <f t="shared" si="29"/>
        <v>3049.4559715615869</v>
      </c>
      <c r="J139" s="2">
        <f t="shared" si="30"/>
        <v>196669.66666666666</v>
      </c>
      <c r="K139" s="18">
        <f t="shared" si="31"/>
        <v>10.825108364103388</v>
      </c>
      <c r="M139" s="5">
        <f t="shared" si="32"/>
        <v>4.9887087267936761E-3</v>
      </c>
      <c r="N139" s="5">
        <f t="shared" si="32"/>
        <v>4.3004284884889891E-3</v>
      </c>
      <c r="O139" s="6">
        <f t="shared" si="32"/>
        <v>3.5620686184783461E-3</v>
      </c>
      <c r="Q139" s="11">
        <f t="shared" si="37"/>
        <v>368626831</v>
      </c>
      <c r="R139" s="11">
        <f t="shared" si="37"/>
        <v>41193305</v>
      </c>
      <c r="S139" s="8">
        <f t="shared" si="37"/>
        <v>22895617579.68</v>
      </c>
      <c r="U139" s="6">
        <f t="shared" si="26"/>
        <v>0.77921349027726594</v>
      </c>
      <c r="V139" s="6">
        <f t="shared" si="26"/>
        <v>0.81255355070529967</v>
      </c>
      <c r="W139" s="6">
        <f t="shared" si="26"/>
        <v>0.12267212862990641</v>
      </c>
      <c r="Y139" s="8">
        <f t="shared" si="34"/>
        <v>360499278513.98584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Top 10% to 25%</v>
      </c>
      <c r="C140" s="2">
        <v>2255581</v>
      </c>
      <c r="D140" s="2">
        <v>208161</v>
      </c>
      <c r="E140" s="3">
        <v>655613652.15999985</v>
      </c>
      <c r="G140" s="7">
        <f t="shared" si="27"/>
        <v>290.66287229764743</v>
      </c>
      <c r="H140" s="7">
        <f t="shared" si="28"/>
        <v>3487.9544675717689</v>
      </c>
      <c r="I140" s="7">
        <f t="shared" si="29"/>
        <v>3149.5508388218727</v>
      </c>
      <c r="J140" s="2">
        <f t="shared" si="30"/>
        <v>187965.08333333334</v>
      </c>
      <c r="K140" s="18">
        <f t="shared" si="31"/>
        <v>10.835752134165382</v>
      </c>
      <c r="M140" s="5">
        <f t="shared" si="32"/>
        <v>4.7679088872754514E-3</v>
      </c>
      <c r="N140" s="5">
        <f t="shared" si="32"/>
        <v>4.1060546044646307E-3</v>
      </c>
      <c r="O140" s="6">
        <f t="shared" si="32"/>
        <v>3.5127037735235567E-3</v>
      </c>
      <c r="Q140" s="11">
        <f t="shared" si="37"/>
        <v>370882412</v>
      </c>
      <c r="R140" s="11">
        <f t="shared" si="37"/>
        <v>41401466</v>
      </c>
      <c r="S140" s="8">
        <f t="shared" si="37"/>
        <v>23551231231.84</v>
      </c>
      <c r="U140" s="6">
        <f t="shared" si="26"/>
        <v>0.78398139916454146</v>
      </c>
      <c r="V140" s="6">
        <f t="shared" si="26"/>
        <v>0.81665960530976434</v>
      </c>
      <c r="W140" s="6">
        <f t="shared" si="26"/>
        <v>0.12618483240342998</v>
      </c>
      <c r="Y140" s="8">
        <f t="shared" si="34"/>
        <v>291988092372.3158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Top 10% to 25%</v>
      </c>
      <c r="C141" s="2">
        <v>2169043</v>
      </c>
      <c r="D141" s="2">
        <v>200162</v>
      </c>
      <c r="E141" s="3">
        <v>650436964.99000168</v>
      </c>
      <c r="G141" s="7">
        <f t="shared" si="27"/>
        <v>299.87278490560197</v>
      </c>
      <c r="H141" s="7">
        <f t="shared" si="28"/>
        <v>3598.4734188672237</v>
      </c>
      <c r="I141" s="7">
        <f t="shared" si="29"/>
        <v>3249.5526872733171</v>
      </c>
      <c r="J141" s="2">
        <f t="shared" si="30"/>
        <v>180753.58333333334</v>
      </c>
      <c r="K141" s="18">
        <f t="shared" si="31"/>
        <v>10.836437485636635</v>
      </c>
      <c r="M141" s="5">
        <f t="shared" si="32"/>
        <v>4.5849824930173678E-3</v>
      </c>
      <c r="N141" s="5">
        <f t="shared" si="32"/>
        <v>3.9482712983644839E-3</v>
      </c>
      <c r="O141" s="6">
        <f t="shared" si="32"/>
        <v>3.4849676693462055E-3</v>
      </c>
      <c r="Q141" s="11">
        <f t="shared" si="37"/>
        <v>373051455</v>
      </c>
      <c r="R141" s="11">
        <f t="shared" si="37"/>
        <v>41601628</v>
      </c>
      <c r="S141" s="8">
        <f t="shared" si="37"/>
        <v>24201668196.830002</v>
      </c>
      <c r="U141" s="6">
        <f t="shared" si="26"/>
        <v>0.78856638165755877</v>
      </c>
      <c r="V141" s="6">
        <f t="shared" si="26"/>
        <v>0.82060787660812873</v>
      </c>
      <c r="W141" s="6">
        <f t="shared" si="26"/>
        <v>0.12966980007277618</v>
      </c>
      <c r="Y141" s="8">
        <f t="shared" si="34"/>
        <v>233197066126.94958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10% to 25%</v>
      </c>
      <c r="C142" s="2">
        <v>2079233</v>
      </c>
      <c r="D142" s="2">
        <v>191677</v>
      </c>
      <c r="E142" s="3">
        <v>642038874.6099968</v>
      </c>
      <c r="G142" s="7">
        <f t="shared" si="27"/>
        <v>308.78640085550626</v>
      </c>
      <c r="H142" s="7">
        <f t="shared" si="28"/>
        <v>3705.4368102660751</v>
      </c>
      <c r="I142" s="7">
        <f t="shared" si="29"/>
        <v>3349.5874549893665</v>
      </c>
      <c r="J142" s="2">
        <f t="shared" si="30"/>
        <v>173269.41666666666</v>
      </c>
      <c r="K142" s="18">
        <f t="shared" si="31"/>
        <v>10.847587347464746</v>
      </c>
      <c r="M142" s="5">
        <f t="shared" si="32"/>
        <v>4.3951396555549985E-3</v>
      </c>
      <c r="N142" s="5">
        <f t="shared" si="32"/>
        <v>3.7809014581019836E-3</v>
      </c>
      <c r="O142" s="6">
        <f t="shared" si="32"/>
        <v>3.4399716512324222E-3</v>
      </c>
      <c r="Q142" s="11">
        <f t="shared" si="37"/>
        <v>375130688</v>
      </c>
      <c r="R142" s="11">
        <f t="shared" si="37"/>
        <v>41793305</v>
      </c>
      <c r="S142" s="8">
        <f t="shared" si="37"/>
        <v>24843707071.439999</v>
      </c>
      <c r="U142" s="6">
        <f t="shared" si="26"/>
        <v>0.79296152131311382</v>
      </c>
      <c r="V142" s="6">
        <f t="shared" si="26"/>
        <v>0.82438877806623079</v>
      </c>
      <c r="W142" s="6">
        <f t="shared" si="26"/>
        <v>0.13310977172400859</v>
      </c>
      <c r="Y142" s="8">
        <f t="shared" si="34"/>
        <v>183421627142.40332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10% to 25%</v>
      </c>
      <c r="C143" s="2">
        <v>1987431</v>
      </c>
      <c r="D143" s="2">
        <v>183172</v>
      </c>
      <c r="E143" s="3">
        <v>631872634.19000244</v>
      </c>
      <c r="G143" s="7">
        <f t="shared" si="27"/>
        <v>317.93437567895563</v>
      </c>
      <c r="H143" s="7">
        <f t="shared" si="28"/>
        <v>3815.2125081474678</v>
      </c>
      <c r="I143" s="7">
        <f t="shared" si="29"/>
        <v>3449.6136646976747</v>
      </c>
      <c r="J143" s="2">
        <f t="shared" si="30"/>
        <v>165619.25</v>
      </c>
      <c r="K143" s="18">
        <f t="shared" si="31"/>
        <v>10.850080798375297</v>
      </c>
      <c r="M143" s="5">
        <f t="shared" si="32"/>
        <v>4.2010860739413649E-3</v>
      </c>
      <c r="N143" s="5">
        <f t="shared" si="32"/>
        <v>3.6131371102607851E-3</v>
      </c>
      <c r="O143" s="6">
        <f t="shared" si="32"/>
        <v>3.3855020852491518E-3</v>
      </c>
      <c r="Q143" s="11">
        <f t="shared" si="37"/>
        <v>377118119</v>
      </c>
      <c r="R143" s="11">
        <f t="shared" si="37"/>
        <v>41976477</v>
      </c>
      <c r="S143" s="8">
        <f t="shared" si="37"/>
        <v>25475579705.630001</v>
      </c>
      <c r="U143" s="6">
        <f t="shared" si="26"/>
        <v>0.79716260738705513</v>
      </c>
      <c r="V143" s="6">
        <f t="shared" si="26"/>
        <v>0.82800191517649158</v>
      </c>
      <c r="W143" s="6">
        <f t="shared" si="26"/>
        <v>0.13649527380925774</v>
      </c>
      <c r="Y143" s="8">
        <f t="shared" si="34"/>
        <v>139907015199.96246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10% to 25%</v>
      </c>
      <c r="C144" s="2">
        <v>1905718</v>
      </c>
      <c r="D144" s="2">
        <v>175711</v>
      </c>
      <c r="E144" s="3">
        <v>623731476.57999802</v>
      </c>
      <c r="G144" s="7">
        <f t="shared" si="27"/>
        <v>327.29473960995176</v>
      </c>
      <c r="H144" s="7">
        <f t="shared" si="28"/>
        <v>3927.5368753194211</v>
      </c>
      <c r="I144" s="7">
        <f t="shared" si="29"/>
        <v>3549.7577077132223</v>
      </c>
      <c r="J144" s="2">
        <f t="shared" si="30"/>
        <v>158809.83333333334</v>
      </c>
      <c r="K144" s="18">
        <f t="shared" si="31"/>
        <v>10.845752400248134</v>
      </c>
      <c r="M144" s="5">
        <f t="shared" si="32"/>
        <v>4.0283588968167399E-3</v>
      </c>
      <c r="N144" s="5">
        <f t="shared" si="32"/>
        <v>3.465966058027607E-3</v>
      </c>
      <c r="O144" s="6">
        <f t="shared" si="32"/>
        <v>3.3418826838481977E-3</v>
      </c>
      <c r="Q144" s="11">
        <f t="shared" si="37"/>
        <v>379023837</v>
      </c>
      <c r="R144" s="11">
        <f t="shared" si="37"/>
        <v>42152188</v>
      </c>
      <c r="S144" s="8">
        <f t="shared" si="37"/>
        <v>26099311182.209999</v>
      </c>
      <c r="U144" s="6">
        <f t="shared" si="26"/>
        <v>0.80119096628387187</v>
      </c>
      <c r="V144" s="6">
        <f t="shared" si="26"/>
        <v>0.8314678812345192</v>
      </c>
      <c r="W144" s="6">
        <f t="shared" si="26"/>
        <v>0.13983715649310594</v>
      </c>
      <c r="Y144" s="8">
        <f t="shared" si="34"/>
        <v>103368096473.5677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10% to 25%</v>
      </c>
      <c r="C145" s="2">
        <v>1834198</v>
      </c>
      <c r="D145" s="2">
        <v>169073</v>
      </c>
      <c r="E145" s="3">
        <v>617056542.75</v>
      </c>
      <c r="G145" s="7">
        <f t="shared" si="27"/>
        <v>336.4176292581281</v>
      </c>
      <c r="H145" s="7">
        <f t="shared" si="28"/>
        <v>4037.0115510975374</v>
      </c>
      <c r="I145" s="7">
        <f t="shared" si="29"/>
        <v>3649.6456722835696</v>
      </c>
      <c r="J145" s="2">
        <f t="shared" si="30"/>
        <v>152849.83333333334</v>
      </c>
      <c r="K145" s="18">
        <f t="shared" si="31"/>
        <v>10.848556540665866</v>
      </c>
      <c r="M145" s="5">
        <f t="shared" si="32"/>
        <v>3.8771779622291812E-3</v>
      </c>
      <c r="N145" s="5">
        <f t="shared" si="32"/>
        <v>3.335028992657839E-3</v>
      </c>
      <c r="O145" s="6">
        <f t="shared" si="32"/>
        <v>3.3061191435750431E-3</v>
      </c>
      <c r="Q145" s="11">
        <f t="shared" si="37"/>
        <v>380858035</v>
      </c>
      <c r="R145" s="11">
        <f t="shared" si="37"/>
        <v>42321261</v>
      </c>
      <c r="S145" s="8">
        <f t="shared" si="37"/>
        <v>26716367724.959999</v>
      </c>
      <c r="U145" s="6">
        <f t="shared" si="26"/>
        <v>0.80506814424610107</v>
      </c>
      <c r="V145" s="6">
        <f t="shared" si="26"/>
        <v>0.83480291022717701</v>
      </c>
      <c r="W145" s="6">
        <f t="shared" si="26"/>
        <v>0.143143275636681</v>
      </c>
      <c r="Y145" s="8">
        <f t="shared" si="34"/>
        <v>74320673762.162643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10% to 25%</v>
      </c>
      <c r="C146" s="2">
        <v>1760516</v>
      </c>
      <c r="D146" s="2">
        <v>162248</v>
      </c>
      <c r="E146" s="3">
        <v>608377722.38999939</v>
      </c>
      <c r="G146" s="7">
        <f t="shared" si="27"/>
        <v>345.56784623939762</v>
      </c>
      <c r="H146" s="7">
        <f t="shared" si="28"/>
        <v>4146.8141548727717</v>
      </c>
      <c r="I146" s="7">
        <f t="shared" si="29"/>
        <v>3749.6777919604519</v>
      </c>
      <c r="J146" s="2">
        <f t="shared" si="30"/>
        <v>146709.66666666666</v>
      </c>
      <c r="K146" s="18">
        <f t="shared" si="31"/>
        <v>10.850771658202259</v>
      </c>
      <c r="M146" s="5">
        <f t="shared" si="32"/>
        <v>3.7214269328348787E-3</v>
      </c>
      <c r="N146" s="5">
        <f t="shared" si="32"/>
        <v>3.2004032814272479E-3</v>
      </c>
      <c r="O146" s="6">
        <f t="shared" si="32"/>
        <v>3.259619005989642E-3</v>
      </c>
      <c r="Q146" s="11">
        <f t="shared" si="37"/>
        <v>382618551</v>
      </c>
      <c r="R146" s="11">
        <f t="shared" si="37"/>
        <v>42483509</v>
      </c>
      <c r="S146" s="8">
        <f t="shared" si="37"/>
        <v>27324745447.349998</v>
      </c>
      <c r="U146" s="6">
        <f t="shared" si="26"/>
        <v>0.80878957117893602</v>
      </c>
      <c r="V146" s="6">
        <f t="shared" si="26"/>
        <v>0.83800331350860424</v>
      </c>
      <c r="W146" s="6">
        <f t="shared" si="26"/>
        <v>0.14640289464267064</v>
      </c>
      <c r="Y146" s="8">
        <f t="shared" si="34"/>
        <v>50638048291.914696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10% to 25%</v>
      </c>
      <c r="C147" s="2">
        <v>1701370</v>
      </c>
      <c r="D147" s="2">
        <v>156587</v>
      </c>
      <c r="E147" s="3">
        <v>602805337.59000015</v>
      </c>
      <c r="G147" s="7">
        <f t="shared" si="27"/>
        <v>354.30584622392553</v>
      </c>
      <c r="H147" s="7">
        <f t="shared" si="28"/>
        <v>4251.6701546871063</v>
      </c>
      <c r="I147" s="7">
        <f t="shared" si="29"/>
        <v>3849.6512327971041</v>
      </c>
      <c r="J147" s="2">
        <f t="shared" si="30"/>
        <v>141780.83333333334</v>
      </c>
      <c r="K147" s="18">
        <f t="shared" si="31"/>
        <v>10.865333648387159</v>
      </c>
      <c r="M147" s="5">
        <f t="shared" si="32"/>
        <v>3.5964024983114484E-3</v>
      </c>
      <c r="N147" s="5">
        <f t="shared" si="32"/>
        <v>3.0887379112768628E-3</v>
      </c>
      <c r="O147" s="6">
        <f t="shared" si="32"/>
        <v>3.2297627986791425E-3</v>
      </c>
      <c r="Q147" s="11">
        <f t="shared" si="37"/>
        <v>384319921</v>
      </c>
      <c r="R147" s="11">
        <f t="shared" si="37"/>
        <v>42640096</v>
      </c>
      <c r="S147" s="8">
        <f t="shared" si="37"/>
        <v>27927550784.939999</v>
      </c>
      <c r="U147" s="6">
        <f t="shared" si="26"/>
        <v>0.81238597367724741</v>
      </c>
      <c r="V147" s="6">
        <f t="shared" si="26"/>
        <v>0.84109205141988108</v>
      </c>
      <c r="W147" s="6">
        <f t="shared" si="26"/>
        <v>0.14963265744134976</v>
      </c>
      <c r="Y147" s="8">
        <f t="shared" si="34"/>
        <v>33027399123.403229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10% to 25%</v>
      </c>
      <c r="C148" s="2">
        <v>1625733</v>
      </c>
      <c r="D148" s="2">
        <v>149715</v>
      </c>
      <c r="E148" s="3">
        <v>591333395.70000076</v>
      </c>
      <c r="G148" s="7">
        <f t="shared" si="27"/>
        <v>363.7334025328887</v>
      </c>
      <c r="H148" s="7">
        <f t="shared" si="28"/>
        <v>4364.8008303946644</v>
      </c>
      <c r="I148" s="7">
        <f t="shared" si="29"/>
        <v>3949.7271195271064</v>
      </c>
      <c r="J148" s="2">
        <f t="shared" si="30"/>
        <v>135477.75</v>
      </c>
      <c r="K148" s="18">
        <f t="shared" si="31"/>
        <v>10.858851818455065</v>
      </c>
      <c r="M148" s="5">
        <f t="shared" si="32"/>
        <v>3.436518936379133E-3</v>
      </c>
      <c r="N148" s="5">
        <f t="shared" si="32"/>
        <v>2.9531851072363323E-3</v>
      </c>
      <c r="O148" s="6">
        <f t="shared" si="32"/>
        <v>3.1682974319439039E-3</v>
      </c>
      <c r="Q148" s="11">
        <f t="shared" si="37"/>
        <v>385945654</v>
      </c>
      <c r="R148" s="11">
        <f t="shared" si="37"/>
        <v>42789811</v>
      </c>
      <c r="S148" s="8">
        <f t="shared" si="37"/>
        <v>28518884180.639999</v>
      </c>
      <c r="U148" s="6">
        <f t="shared" si="26"/>
        <v>0.81582249261362649</v>
      </c>
      <c r="V148" s="6">
        <f t="shared" si="26"/>
        <v>0.84404523652711738</v>
      </c>
      <c r="W148" s="6">
        <f t="shared" si="26"/>
        <v>0.15280095487329368</v>
      </c>
      <c r="Y148" s="8">
        <f t="shared" si="34"/>
        <v>18498313501.576698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10% to 25%</v>
      </c>
      <c r="C149" s="2">
        <v>1588044</v>
      </c>
      <c r="D149" s="2">
        <v>146103</v>
      </c>
      <c r="E149" s="3">
        <v>591696600.42000198</v>
      </c>
      <c r="G149" s="7">
        <f t="shared" si="27"/>
        <v>372.59458832375049</v>
      </c>
      <c r="H149" s="7">
        <f t="shared" si="28"/>
        <v>4471.1350598850058</v>
      </c>
      <c r="I149" s="7">
        <f t="shared" si="29"/>
        <v>4049.8593486786854</v>
      </c>
      <c r="J149" s="2">
        <f t="shared" si="30"/>
        <v>132337</v>
      </c>
      <c r="K149" s="18">
        <f t="shared" si="31"/>
        <v>10.869345598653005</v>
      </c>
      <c r="M149" s="5">
        <f t="shared" si="32"/>
        <v>3.3568508960593554E-3</v>
      </c>
      <c r="N149" s="5">
        <f t="shared" si="32"/>
        <v>2.881937038523527E-3</v>
      </c>
      <c r="O149" s="6">
        <f t="shared" si="32"/>
        <v>3.1702434417414521E-3</v>
      </c>
      <c r="Q149" s="11">
        <f t="shared" si="37"/>
        <v>387533698</v>
      </c>
      <c r="R149" s="11">
        <f t="shared" si="37"/>
        <v>42935914</v>
      </c>
      <c r="S149" s="8">
        <f t="shared" si="37"/>
        <v>29110580781.060001</v>
      </c>
      <c r="U149" s="6">
        <f t="shared" si="26"/>
        <v>0.81917934350968591</v>
      </c>
      <c r="V149" s="6">
        <f t="shared" si="26"/>
        <v>0.84692717356564096</v>
      </c>
      <c r="W149" s="6">
        <f t="shared" si="26"/>
        <v>0.15597119831503514</v>
      </c>
      <c r="Y149" s="8">
        <f t="shared" si="34"/>
        <v>9166206012.9159203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10% to 25%</v>
      </c>
      <c r="C150" s="2">
        <v>1521821</v>
      </c>
      <c r="D150" s="2">
        <v>139931</v>
      </c>
      <c r="E150" s="3">
        <v>580672674.0399971</v>
      </c>
      <c r="G150" s="7">
        <f t="shared" si="27"/>
        <v>381.56437192021735</v>
      </c>
      <c r="H150" s="7">
        <f t="shared" si="28"/>
        <v>4578.7724630426083</v>
      </c>
      <c r="I150" s="7">
        <f t="shared" si="29"/>
        <v>4149.7071702481726</v>
      </c>
      <c r="J150" s="2">
        <f t="shared" si="30"/>
        <v>126818.41666666667</v>
      </c>
      <c r="K150" s="18">
        <f t="shared" si="31"/>
        <v>10.875510072821605</v>
      </c>
      <c r="M150" s="5">
        <f t="shared" si="32"/>
        <v>3.216866905131057E-3</v>
      </c>
      <c r="N150" s="5">
        <f t="shared" si="32"/>
        <v>2.7601919997374156E-3</v>
      </c>
      <c r="O150" s="6">
        <f t="shared" si="32"/>
        <v>3.111178491421231E-3</v>
      </c>
      <c r="Q150" s="11">
        <f t="shared" si="37"/>
        <v>389055519</v>
      </c>
      <c r="R150" s="11">
        <f t="shared" si="37"/>
        <v>43075845</v>
      </c>
      <c r="S150" s="8">
        <f t="shared" si="37"/>
        <v>29691253455.099998</v>
      </c>
      <c r="U150" s="6">
        <f t="shared" si="26"/>
        <v>0.82239621041481692</v>
      </c>
      <c r="V150" s="6">
        <f t="shared" si="26"/>
        <v>0.84968736556537838</v>
      </c>
      <c r="W150" s="6">
        <f t="shared" si="26"/>
        <v>0.15908237680645637</v>
      </c>
      <c r="Y150" s="8">
        <f t="shared" si="34"/>
        <v>3068211934.9606371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10% to 25%</v>
      </c>
      <c r="C151" s="2">
        <v>1470378</v>
      </c>
      <c r="D151" s="2">
        <v>135168</v>
      </c>
      <c r="E151" s="3">
        <v>574434758.35000229</v>
      </c>
      <c r="G151" s="7">
        <f t="shared" si="27"/>
        <v>390.67148607365067</v>
      </c>
      <c r="H151" s="7">
        <f t="shared" si="28"/>
        <v>4688.0578328838083</v>
      </c>
      <c r="I151" s="7">
        <f t="shared" si="29"/>
        <v>4249.7836644028339</v>
      </c>
      <c r="J151" s="2">
        <f t="shared" si="30"/>
        <v>122531.5</v>
      </c>
      <c r="K151" s="18">
        <f t="shared" si="31"/>
        <v>10.878151633522727</v>
      </c>
      <c r="M151" s="5">
        <f t="shared" si="32"/>
        <v>3.1081252829556127E-3</v>
      </c>
      <c r="N151" s="5">
        <f t="shared" si="32"/>
        <v>2.6662400198705577E-3</v>
      </c>
      <c r="O151" s="6">
        <f t="shared" si="32"/>
        <v>3.0777564448989003E-3</v>
      </c>
      <c r="Q151" s="11">
        <f t="shared" si="37"/>
        <v>390525897</v>
      </c>
      <c r="R151" s="11">
        <f t="shared" si="37"/>
        <v>43211013</v>
      </c>
      <c r="S151" s="8">
        <f t="shared" si="37"/>
        <v>30265688213.450001</v>
      </c>
      <c r="U151" s="6">
        <f t="shared" si="26"/>
        <v>0.8255043356977726</v>
      </c>
      <c r="V151" s="6">
        <f t="shared" si="26"/>
        <v>0.85235360558524897</v>
      </c>
      <c r="W151" s="6">
        <f t="shared" si="26"/>
        <v>0.16216013325135525</v>
      </c>
      <c r="Y151" s="8">
        <f t="shared" si="34"/>
        <v>262193260.22517094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10% to 25%</v>
      </c>
      <c r="C152" s="2">
        <v>1421435</v>
      </c>
      <c r="D152" s="2">
        <v>130677</v>
      </c>
      <c r="E152" s="3">
        <v>568400397.93000031</v>
      </c>
      <c r="G152" s="7">
        <f t="shared" si="27"/>
        <v>399.87786844280623</v>
      </c>
      <c r="H152" s="7">
        <f t="shared" si="28"/>
        <v>4798.534421313675</v>
      </c>
      <c r="I152" s="7">
        <f t="shared" si="29"/>
        <v>4349.6590672421335</v>
      </c>
      <c r="J152" s="2">
        <f t="shared" si="30"/>
        <v>118452.91666666667</v>
      </c>
      <c r="K152" s="18">
        <f t="shared" si="31"/>
        <v>10.877468873634992</v>
      </c>
      <c r="M152" s="5">
        <f t="shared" si="32"/>
        <v>3.0046682292431E-3</v>
      </c>
      <c r="N152" s="5">
        <f t="shared" si="32"/>
        <v>2.5776533430739886E-3</v>
      </c>
      <c r="O152" s="6">
        <f t="shared" si="32"/>
        <v>3.0454250244833763E-3</v>
      </c>
      <c r="Q152" s="11">
        <f t="shared" si="37"/>
        <v>391947332</v>
      </c>
      <c r="R152" s="11">
        <f t="shared" si="37"/>
        <v>43341690</v>
      </c>
      <c r="S152" s="8">
        <f t="shared" si="37"/>
        <v>30834088611.380001</v>
      </c>
      <c r="U152" s="6">
        <f t="shared" si="26"/>
        <v>0.82850900392701565</v>
      </c>
      <c r="V152" s="6">
        <f t="shared" si="26"/>
        <v>0.85493125892832289</v>
      </c>
      <c r="W152" s="6">
        <f t="shared" si="26"/>
        <v>0.16520555827583863</v>
      </c>
      <c r="Y152" s="8">
        <f t="shared" si="34"/>
        <v>488502981.55629939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10% to 25%</v>
      </c>
      <c r="C153" s="2">
        <v>1364724</v>
      </c>
      <c r="D153" s="2">
        <v>125272</v>
      </c>
      <c r="E153" s="3">
        <v>557411076</v>
      </c>
      <c r="G153" s="7">
        <f t="shared" si="27"/>
        <v>408.44234878261096</v>
      </c>
      <c r="H153" s="7">
        <f t="shared" si="28"/>
        <v>4901.3081853913318</v>
      </c>
      <c r="I153" s="7">
        <f t="shared" si="29"/>
        <v>4449.6062647678655</v>
      </c>
      <c r="J153" s="2">
        <f t="shared" si="30"/>
        <v>113727</v>
      </c>
      <c r="K153" s="18">
        <f t="shared" si="31"/>
        <v>10.894086467845968</v>
      </c>
      <c r="M153" s="5">
        <f t="shared" si="32"/>
        <v>2.8847909644025655E-3</v>
      </c>
      <c r="N153" s="5">
        <f t="shared" si="32"/>
        <v>2.4710376699309342E-3</v>
      </c>
      <c r="O153" s="6">
        <f t="shared" si="32"/>
        <v>2.9865454808912051E-3</v>
      </c>
      <c r="Q153" s="11">
        <f t="shared" si="37"/>
        <v>393312056</v>
      </c>
      <c r="R153" s="11">
        <f t="shared" si="37"/>
        <v>43466962</v>
      </c>
      <c r="S153" s="8">
        <f t="shared" si="37"/>
        <v>31391499687.380001</v>
      </c>
      <c r="U153" s="6">
        <f t="shared" ref="U153:W216" si="39">+Q153/C$16</f>
        <v>0.83139379489141818</v>
      </c>
      <c r="V153" s="6">
        <f t="shared" si="39"/>
        <v>0.85740229659825384</v>
      </c>
      <c r="W153" s="6">
        <f t="shared" si="39"/>
        <v>0.16819210375672985</v>
      </c>
      <c r="Y153" s="8">
        <f t="shared" si="34"/>
        <v>3171441679.1277156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10% to 25%</v>
      </c>
      <c r="C154" s="2">
        <v>1331624</v>
      </c>
      <c r="D154" s="2">
        <v>122189</v>
      </c>
      <c r="E154" s="3">
        <v>555918143.18000031</v>
      </c>
      <c r="G154" s="7">
        <f t="shared" ref="G154:G217" si="40">IF(C154=0,0,+E154/C154)</f>
        <v>417.47380880789194</v>
      </c>
      <c r="H154" s="7">
        <f t="shared" ref="H154:H217" si="41">+G154*12</f>
        <v>5009.6857056947028</v>
      </c>
      <c r="I154" s="7">
        <f t="shared" ref="I154:I217" si="42">IF(D154=0,0,E154/D154)</f>
        <v>4549.6578511977368</v>
      </c>
      <c r="J154" s="2">
        <f t="shared" ref="J154:J217" si="43">+C154/12</f>
        <v>110968.66666666667</v>
      </c>
      <c r="K154" s="18">
        <f t="shared" ref="K154:K217" si="44">IF(D154=0,0,C154/D154)</f>
        <v>10.898067747505912</v>
      </c>
      <c r="M154" s="5">
        <f t="shared" ref="M154:O217" si="45">+C154/C$16</f>
        <v>2.8148232779533458E-3</v>
      </c>
      <c r="N154" s="5">
        <f t="shared" si="45"/>
        <v>2.4102243266746833E-3</v>
      </c>
      <c r="O154" s="6">
        <f t="shared" si="45"/>
        <v>2.9785465157489261E-3</v>
      </c>
      <c r="Q154" s="11">
        <f t="shared" ref="Q154:S169" si="46">+Q153+C154</f>
        <v>394643680</v>
      </c>
      <c r="R154" s="11">
        <f t="shared" si="46"/>
        <v>43589151</v>
      </c>
      <c r="S154" s="8">
        <f t="shared" si="46"/>
        <v>31947417830.560001</v>
      </c>
      <c r="U154" s="6">
        <f t="shared" si="39"/>
        <v>0.83420861816937153</v>
      </c>
      <c r="V154" s="6">
        <f t="shared" si="39"/>
        <v>0.85981252092492855</v>
      </c>
      <c r="W154" s="6">
        <f t="shared" si="39"/>
        <v>0.17117065027247877</v>
      </c>
      <c r="Y154" s="8">
        <f t="shared" ref="Y154:Y217" si="47">((H154-$H$16)^2)*J154</f>
        <v>8414594730.4588919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10% to 25%</v>
      </c>
      <c r="C155" s="2">
        <v>1283584</v>
      </c>
      <c r="D155" s="2">
        <v>117756</v>
      </c>
      <c r="E155" s="3">
        <v>547529859.36999893</v>
      </c>
      <c r="G155" s="7">
        <f t="shared" si="40"/>
        <v>426.56332532191033</v>
      </c>
      <c r="H155" s="7">
        <f t="shared" si="41"/>
        <v>5118.7599038629241</v>
      </c>
      <c r="I155" s="7">
        <f t="shared" si="42"/>
        <v>4649.6981841264897</v>
      </c>
      <c r="J155" s="2">
        <f t="shared" si="43"/>
        <v>106965.33333333333</v>
      </c>
      <c r="K155" s="18">
        <f t="shared" si="44"/>
        <v>10.900370257141887</v>
      </c>
      <c r="M155" s="5">
        <f t="shared" si="45"/>
        <v>2.7132750103696446E-3</v>
      </c>
      <c r="N155" s="5">
        <f t="shared" si="45"/>
        <v>2.3227817218563372E-3</v>
      </c>
      <c r="O155" s="6">
        <f t="shared" si="45"/>
        <v>2.933603040127727E-3</v>
      </c>
      <c r="Q155" s="11">
        <f t="shared" si="46"/>
        <v>395927264</v>
      </c>
      <c r="R155" s="11">
        <f t="shared" si="46"/>
        <v>43706907</v>
      </c>
      <c r="S155" s="8">
        <f t="shared" si="46"/>
        <v>32494947689.93</v>
      </c>
      <c r="U155" s="6">
        <f t="shared" si="39"/>
        <v>0.83692189317974119</v>
      </c>
      <c r="V155" s="6">
        <f t="shared" si="39"/>
        <v>0.86213530264678484</v>
      </c>
      <c r="W155" s="6">
        <f t="shared" si="39"/>
        <v>0.17410425331260648</v>
      </c>
      <c r="Y155" s="8">
        <f t="shared" si="47"/>
        <v>15809181132.010372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10% to 25%</v>
      </c>
      <c r="C156" s="2">
        <v>1241590</v>
      </c>
      <c r="D156" s="2">
        <v>113848</v>
      </c>
      <c r="E156" s="3">
        <v>540741108.04000092</v>
      </c>
      <c r="G156" s="7">
        <f t="shared" si="40"/>
        <v>435.52308575294654</v>
      </c>
      <c r="H156" s="7">
        <f t="shared" si="41"/>
        <v>5226.2770290353583</v>
      </c>
      <c r="I156" s="7">
        <f t="shared" si="42"/>
        <v>4749.6759542548043</v>
      </c>
      <c r="J156" s="2">
        <f t="shared" si="43"/>
        <v>103465.83333333333</v>
      </c>
      <c r="K156" s="18">
        <f t="shared" si="44"/>
        <v>10.905681259222824</v>
      </c>
      <c r="M156" s="5">
        <f t="shared" si="45"/>
        <v>2.6245069431566977E-3</v>
      </c>
      <c r="N156" s="5">
        <f t="shared" si="45"/>
        <v>2.2456949409788061E-3</v>
      </c>
      <c r="O156" s="6">
        <f t="shared" si="45"/>
        <v>2.897229678566645E-3</v>
      </c>
      <c r="Q156" s="11">
        <f t="shared" si="46"/>
        <v>397168854</v>
      </c>
      <c r="R156" s="11">
        <f t="shared" si="46"/>
        <v>43820755</v>
      </c>
      <c r="S156" s="8">
        <f t="shared" si="46"/>
        <v>33035688797.970001</v>
      </c>
      <c r="U156" s="6">
        <f t="shared" si="39"/>
        <v>0.83954640012289794</v>
      </c>
      <c r="V156" s="6">
        <f t="shared" si="39"/>
        <v>0.86438099758776366</v>
      </c>
      <c r="W156" s="6">
        <f t="shared" si="39"/>
        <v>0.17700148299117313</v>
      </c>
      <c r="Y156" s="8">
        <f t="shared" si="47"/>
        <v>25041402620.879036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10% to 25%</v>
      </c>
      <c r="C157" s="2">
        <v>1205892</v>
      </c>
      <c r="D157" s="2">
        <v>110657</v>
      </c>
      <c r="E157" s="3">
        <v>536664673.87999725</v>
      </c>
      <c r="G157" s="7">
        <f t="shared" si="40"/>
        <v>445.03543756820449</v>
      </c>
      <c r="H157" s="7">
        <f t="shared" si="41"/>
        <v>5340.4252508184536</v>
      </c>
      <c r="I157" s="7">
        <f t="shared" si="42"/>
        <v>4849.8032106418686</v>
      </c>
      <c r="J157" s="2">
        <f t="shared" si="43"/>
        <v>100491</v>
      </c>
      <c r="K157" s="18">
        <f t="shared" si="44"/>
        <v>10.897566353687521</v>
      </c>
      <c r="M157" s="5">
        <f t="shared" si="45"/>
        <v>2.5490475331607994E-3</v>
      </c>
      <c r="N157" s="5">
        <f t="shared" si="45"/>
        <v>2.1827512567975877E-3</v>
      </c>
      <c r="O157" s="6">
        <f t="shared" si="45"/>
        <v>2.8753886055365328E-3</v>
      </c>
      <c r="Q157" s="11">
        <f t="shared" si="46"/>
        <v>398374746</v>
      </c>
      <c r="R157" s="11">
        <f t="shared" si="46"/>
        <v>43931412</v>
      </c>
      <c r="S157" s="8">
        <f t="shared" si="46"/>
        <v>33572353471.849998</v>
      </c>
      <c r="U157" s="6">
        <f t="shared" si="39"/>
        <v>0.8420954476560587</v>
      </c>
      <c r="V157" s="6">
        <f t="shared" si="39"/>
        <v>0.86656374884456122</v>
      </c>
      <c r="W157" s="6">
        <f t="shared" si="39"/>
        <v>0.17987687159670968</v>
      </c>
      <c r="Y157" s="8">
        <f t="shared" si="47"/>
        <v>36917240191.386391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10% to 25%</v>
      </c>
      <c r="C158" s="2">
        <v>1167503</v>
      </c>
      <c r="D158" s="2">
        <v>106886</v>
      </c>
      <c r="E158" s="3">
        <v>529045802.63000107</v>
      </c>
      <c r="G158" s="7">
        <f t="shared" si="40"/>
        <v>453.14299203513917</v>
      </c>
      <c r="H158" s="7">
        <f t="shared" si="41"/>
        <v>5437.7159044216696</v>
      </c>
      <c r="I158" s="7">
        <f t="shared" si="42"/>
        <v>4949.6267296933283</v>
      </c>
      <c r="J158" s="2">
        <f t="shared" si="43"/>
        <v>97291.916666666672</v>
      </c>
      <c r="K158" s="18">
        <f t="shared" si="44"/>
        <v>10.92288045207043</v>
      </c>
      <c r="M158" s="5">
        <f t="shared" si="45"/>
        <v>2.4678998136714006E-3</v>
      </c>
      <c r="N158" s="5">
        <f t="shared" si="45"/>
        <v>2.1083668528341357E-3</v>
      </c>
      <c r="O158" s="6">
        <f t="shared" si="45"/>
        <v>2.8345675553621223E-3</v>
      </c>
      <c r="Q158" s="11">
        <f t="shared" si="46"/>
        <v>399542249</v>
      </c>
      <c r="R158" s="11">
        <f t="shared" si="46"/>
        <v>44038298</v>
      </c>
      <c r="S158" s="8">
        <f t="shared" si="46"/>
        <v>34101399274.48</v>
      </c>
      <c r="U158" s="6">
        <f t="shared" si="39"/>
        <v>0.84456334746973016</v>
      </c>
      <c r="V158" s="6">
        <f t="shared" si="39"/>
        <v>0.86867211569739544</v>
      </c>
      <c r="W158" s="6">
        <f t="shared" si="39"/>
        <v>0.1827114391520718</v>
      </c>
      <c r="Y158" s="8">
        <f t="shared" si="47"/>
        <v>48137282664.58416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10% to 25%</v>
      </c>
      <c r="C159" s="2">
        <v>1679636</v>
      </c>
      <c r="D159" s="2">
        <v>153906</v>
      </c>
      <c r="E159" s="3">
        <v>780954536.09000015</v>
      </c>
      <c r="G159" s="7">
        <f t="shared" si="40"/>
        <v>464.95463069974693</v>
      </c>
      <c r="H159" s="7">
        <f t="shared" si="41"/>
        <v>5579.4555683969629</v>
      </c>
      <c r="I159" s="7">
        <f t="shared" si="42"/>
        <v>5074.230608878147</v>
      </c>
      <c r="J159" s="2">
        <f t="shared" si="43"/>
        <v>139969.66666666666</v>
      </c>
      <c r="K159" s="18">
        <f t="shared" si="44"/>
        <v>10.91338869179889</v>
      </c>
      <c r="M159" s="5">
        <f t="shared" si="45"/>
        <v>3.5504605739221026E-3</v>
      </c>
      <c r="N159" s="5">
        <f t="shared" si="45"/>
        <v>3.0358541703524359E-3</v>
      </c>
      <c r="O159" s="6">
        <f t="shared" si="45"/>
        <v>4.1842660488165071E-3</v>
      </c>
      <c r="Q159" s="11">
        <f t="shared" si="46"/>
        <v>401221885</v>
      </c>
      <c r="R159" s="11">
        <f t="shared" si="46"/>
        <v>44192204</v>
      </c>
      <c r="S159" s="8">
        <f t="shared" si="46"/>
        <v>34882353810.57</v>
      </c>
      <c r="U159" s="6">
        <f t="shared" si="39"/>
        <v>0.84811380804365222</v>
      </c>
      <c r="V159" s="6">
        <f t="shared" si="39"/>
        <v>0.87170796986774779</v>
      </c>
      <c r="W159" s="6">
        <f t="shared" si="39"/>
        <v>0.1868957052008883</v>
      </c>
      <c r="Y159" s="8">
        <f t="shared" si="47"/>
        <v>99974897349.873093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10% to 25%</v>
      </c>
      <c r="C160" s="2">
        <v>1607854</v>
      </c>
      <c r="D160" s="2">
        <v>146943</v>
      </c>
      <c r="E160" s="3">
        <v>767666389.18000031</v>
      </c>
      <c r="G160" s="7">
        <f t="shared" si="40"/>
        <v>477.44782124496396</v>
      </c>
      <c r="H160" s="7">
        <f t="shared" si="41"/>
        <v>5729.3738549395675</v>
      </c>
      <c r="I160" s="7">
        <f t="shared" si="42"/>
        <v>5224.246062622924</v>
      </c>
      <c r="J160" s="2">
        <f t="shared" si="43"/>
        <v>133987.83333333334</v>
      </c>
      <c r="K160" s="18">
        <f t="shared" si="44"/>
        <v>10.942025138999476</v>
      </c>
      <c r="M160" s="5">
        <f t="shared" si="45"/>
        <v>3.3987258165596285E-3</v>
      </c>
      <c r="N160" s="5">
        <f t="shared" si="45"/>
        <v>2.8985063568288307E-3</v>
      </c>
      <c r="O160" s="6">
        <f t="shared" si="45"/>
        <v>4.1130696610657217E-3</v>
      </c>
      <c r="Q160" s="11">
        <f t="shared" si="46"/>
        <v>402829739</v>
      </c>
      <c r="R160" s="11">
        <f t="shared" si="46"/>
        <v>44339147</v>
      </c>
      <c r="S160" s="8">
        <f t="shared" si="46"/>
        <v>35650020199.75</v>
      </c>
      <c r="U160" s="6">
        <f t="shared" si="39"/>
        <v>0.85151253386021186</v>
      </c>
      <c r="V160" s="6">
        <f t="shared" si="39"/>
        <v>0.87460647622457666</v>
      </c>
      <c r="W160" s="6">
        <f t="shared" si="39"/>
        <v>0.19100877486195403</v>
      </c>
      <c r="Y160" s="8">
        <f t="shared" si="47"/>
        <v>132666774907.21782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10% to 25%</v>
      </c>
      <c r="C161" s="2">
        <v>2032476</v>
      </c>
      <c r="D161" s="2">
        <v>185745</v>
      </c>
      <c r="E161" s="3">
        <v>1002827687.2600021</v>
      </c>
      <c r="G161" s="7">
        <f t="shared" si="40"/>
        <v>493.40198224234979</v>
      </c>
      <c r="H161" s="7">
        <f t="shared" si="41"/>
        <v>5920.8237869081977</v>
      </c>
      <c r="I161" s="7">
        <f t="shared" si="42"/>
        <v>5398.9484899189865</v>
      </c>
      <c r="J161" s="2">
        <f t="shared" si="43"/>
        <v>169373</v>
      </c>
      <c r="K161" s="18">
        <f t="shared" si="44"/>
        <v>10.942291851732213</v>
      </c>
      <c r="M161" s="5">
        <f t="shared" si="45"/>
        <v>4.2963034285064738E-3</v>
      </c>
      <c r="N161" s="5">
        <f t="shared" si="45"/>
        <v>3.6638905102602446E-3</v>
      </c>
      <c r="O161" s="6">
        <f t="shared" si="45"/>
        <v>5.373037290523696E-3</v>
      </c>
      <c r="Q161" s="11">
        <f t="shared" si="46"/>
        <v>404862215</v>
      </c>
      <c r="R161" s="11">
        <f t="shared" si="46"/>
        <v>44524892</v>
      </c>
      <c r="S161" s="8">
        <f t="shared" si="46"/>
        <v>36652847887.010002</v>
      </c>
      <c r="U161" s="6">
        <f t="shared" si="39"/>
        <v>0.85580883728871837</v>
      </c>
      <c r="V161" s="6">
        <f t="shared" si="39"/>
        <v>0.87827036673483694</v>
      </c>
      <c r="W161" s="6">
        <f t="shared" si="39"/>
        <v>0.19638181215247771</v>
      </c>
      <c r="Y161" s="8">
        <f t="shared" si="47"/>
        <v>238443498436.69748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10% to 25%</v>
      </c>
      <c r="C162" s="2">
        <v>1453610</v>
      </c>
      <c r="D162" s="2">
        <v>132696</v>
      </c>
      <c r="E162" s="3">
        <v>739685480.37999725</v>
      </c>
      <c r="G162" s="7">
        <f t="shared" si="40"/>
        <v>508.8610290105305</v>
      </c>
      <c r="H162" s="7">
        <f t="shared" si="41"/>
        <v>6106.332348126366</v>
      </c>
      <c r="I162" s="7">
        <f t="shared" si="42"/>
        <v>5574.2861908422055</v>
      </c>
      <c r="J162" s="2">
        <f t="shared" si="43"/>
        <v>121134.16666666667</v>
      </c>
      <c r="K162" s="18">
        <f t="shared" si="44"/>
        <v>10.954437209863146</v>
      </c>
      <c r="M162" s="5">
        <f t="shared" si="45"/>
        <v>3.072680625361035E-3</v>
      </c>
      <c r="N162" s="5">
        <f t="shared" si="45"/>
        <v>2.6174788831435218E-3</v>
      </c>
      <c r="O162" s="6">
        <f t="shared" si="45"/>
        <v>3.9631511174164774E-3</v>
      </c>
      <c r="Q162" s="11">
        <f t="shared" si="46"/>
        <v>406315825</v>
      </c>
      <c r="R162" s="11">
        <f t="shared" si="46"/>
        <v>44657588</v>
      </c>
      <c r="S162" s="8">
        <f t="shared" si="46"/>
        <v>37392533367.389999</v>
      </c>
      <c r="U162" s="6">
        <f t="shared" si="39"/>
        <v>0.85888151791407941</v>
      </c>
      <c r="V162" s="6">
        <f t="shared" si="39"/>
        <v>0.88088784561798039</v>
      </c>
      <c r="W162" s="6">
        <f t="shared" si="39"/>
        <v>0.20034496326989421</v>
      </c>
      <c r="Y162" s="8">
        <f t="shared" si="47"/>
        <v>228026505514.83347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10% to 25%</v>
      </c>
      <c r="C163" s="2">
        <v>1396631</v>
      </c>
      <c r="D163" s="2">
        <v>127427</v>
      </c>
      <c r="E163" s="3">
        <v>729449930.54000092</v>
      </c>
      <c r="G163" s="7">
        <f t="shared" si="40"/>
        <v>522.29252432460748</v>
      </c>
      <c r="H163" s="7">
        <f t="shared" si="41"/>
        <v>6267.5102918952898</v>
      </c>
      <c r="I163" s="7">
        <f t="shared" si="42"/>
        <v>5724.4534560179627</v>
      </c>
      <c r="J163" s="2">
        <f t="shared" si="43"/>
        <v>116385.91666666667</v>
      </c>
      <c r="K163" s="18">
        <f t="shared" si="44"/>
        <v>10.96024390435308</v>
      </c>
      <c r="M163" s="5">
        <f t="shared" si="45"/>
        <v>2.952236854781274E-3</v>
      </c>
      <c r="N163" s="5">
        <f t="shared" si="45"/>
        <v>2.5135458615356118E-3</v>
      </c>
      <c r="O163" s="6">
        <f t="shared" si="45"/>
        <v>3.9083101994023582E-3</v>
      </c>
      <c r="Q163" s="11">
        <f t="shared" si="46"/>
        <v>407712456</v>
      </c>
      <c r="R163" s="11">
        <f t="shared" si="46"/>
        <v>44785015</v>
      </c>
      <c r="S163" s="8">
        <f t="shared" si="46"/>
        <v>38121983297.93</v>
      </c>
      <c r="U163" s="6">
        <f t="shared" si="39"/>
        <v>0.86183375476886059</v>
      </c>
      <c r="V163" s="6">
        <f t="shared" si="39"/>
        <v>0.88340139147951602</v>
      </c>
      <c r="W163" s="6">
        <f t="shared" si="39"/>
        <v>0.20425327346929656</v>
      </c>
      <c r="Y163" s="8">
        <f t="shared" si="47"/>
        <v>273586656182.97546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10% to 25%</v>
      </c>
      <c r="C164" s="2">
        <v>1771456</v>
      </c>
      <c r="D164" s="2">
        <v>161538</v>
      </c>
      <c r="E164" s="3">
        <v>952918022.33000183</v>
      </c>
      <c r="G164" s="7">
        <f t="shared" si="40"/>
        <v>537.9292640234936</v>
      </c>
      <c r="H164" s="7">
        <f t="shared" si="41"/>
        <v>6455.1511682819237</v>
      </c>
      <c r="I164" s="7">
        <f t="shared" si="42"/>
        <v>5899.0331830900586</v>
      </c>
      <c r="J164" s="2">
        <f t="shared" si="43"/>
        <v>147621.33333333334</v>
      </c>
      <c r="K164" s="18">
        <f t="shared" si="44"/>
        <v>10.96618752244054</v>
      </c>
      <c r="M164" s="5">
        <f t="shared" si="45"/>
        <v>3.7445522044286693E-3</v>
      </c>
      <c r="N164" s="5">
        <f t="shared" si="45"/>
        <v>3.1863982623834795E-3</v>
      </c>
      <c r="O164" s="6">
        <f t="shared" si="45"/>
        <v>5.1056269525032753E-3</v>
      </c>
      <c r="Q164" s="11">
        <f t="shared" si="46"/>
        <v>409483912</v>
      </c>
      <c r="R164" s="11">
        <f t="shared" si="46"/>
        <v>44946553</v>
      </c>
      <c r="S164" s="8">
        <f t="shared" si="46"/>
        <v>39074901320.260002</v>
      </c>
      <c r="U164" s="6">
        <f t="shared" si="39"/>
        <v>0.8655783069732893</v>
      </c>
      <c r="V164" s="6">
        <f t="shared" si="39"/>
        <v>0.88658778974189956</v>
      </c>
      <c r="W164" s="6">
        <f t="shared" si="39"/>
        <v>0.20935890042179983</v>
      </c>
      <c r="Y164" s="8">
        <f t="shared" si="47"/>
        <v>437147251481.93451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10% to 25%</v>
      </c>
      <c r="C165" s="2">
        <v>2082250</v>
      </c>
      <c r="D165" s="2">
        <v>189467</v>
      </c>
      <c r="E165" s="3">
        <v>1160194600.2399979</v>
      </c>
      <c r="G165" s="7">
        <f t="shared" si="40"/>
        <v>557.18314334974082</v>
      </c>
      <c r="H165" s="7">
        <f t="shared" si="41"/>
        <v>6686.1977201968893</v>
      </c>
      <c r="I165" s="7">
        <f t="shared" si="42"/>
        <v>6123.4653012925619</v>
      </c>
      <c r="J165" s="2">
        <f t="shared" si="43"/>
        <v>173520.83333333334</v>
      </c>
      <c r="K165" s="18">
        <f t="shared" si="44"/>
        <v>10.990040481983669</v>
      </c>
      <c r="M165" s="5">
        <f t="shared" si="45"/>
        <v>4.4015170727760644E-3</v>
      </c>
      <c r="N165" s="5">
        <f t="shared" si="45"/>
        <v>3.737308370655887E-3</v>
      </c>
      <c r="O165" s="6">
        <f t="shared" si="45"/>
        <v>6.2161914061089523E-3</v>
      </c>
      <c r="Q165" s="11">
        <f t="shared" si="46"/>
        <v>411566162</v>
      </c>
      <c r="R165" s="11">
        <f t="shared" si="46"/>
        <v>45136020</v>
      </c>
      <c r="S165" s="8">
        <f t="shared" si="46"/>
        <v>40235095920.5</v>
      </c>
      <c r="U165" s="6">
        <f t="shared" si="39"/>
        <v>0.86997982404606533</v>
      </c>
      <c r="V165" s="6">
        <f t="shared" si="39"/>
        <v>0.89032509811255545</v>
      </c>
      <c r="W165" s="6">
        <f t="shared" si="39"/>
        <v>0.21557509182790879</v>
      </c>
      <c r="Y165" s="8">
        <f t="shared" si="47"/>
        <v>661087112696.88147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10% to 25%</v>
      </c>
      <c r="C166" s="2">
        <v>1948312</v>
      </c>
      <c r="D166" s="2">
        <v>177334</v>
      </c>
      <c r="E166" s="3">
        <v>1130270434.75</v>
      </c>
      <c r="G166" s="7">
        <f t="shared" si="40"/>
        <v>580.12804661163102</v>
      </c>
      <c r="H166" s="7">
        <f t="shared" si="41"/>
        <v>6961.5365593395727</v>
      </c>
      <c r="I166" s="7">
        <f t="shared" si="42"/>
        <v>6373.6814979079027</v>
      </c>
      <c r="J166" s="2">
        <f t="shared" si="43"/>
        <v>162359.33333333334</v>
      </c>
      <c r="K166" s="18">
        <f t="shared" si="44"/>
        <v>10.986680501201123</v>
      </c>
      <c r="M166" s="5">
        <f t="shared" si="45"/>
        <v>4.1183952604607905E-3</v>
      </c>
      <c r="N166" s="5">
        <f t="shared" si="45"/>
        <v>3.4979803480389253E-3</v>
      </c>
      <c r="O166" s="6">
        <f t="shared" si="45"/>
        <v>6.055861112970691E-3</v>
      </c>
      <c r="Q166" s="11">
        <f t="shared" si="46"/>
        <v>413514474</v>
      </c>
      <c r="R166" s="11">
        <f t="shared" si="46"/>
        <v>45313354</v>
      </c>
      <c r="S166" s="8">
        <f t="shared" si="46"/>
        <v>41365366355.25</v>
      </c>
      <c r="U166" s="6">
        <f t="shared" si="39"/>
        <v>0.8740982193065262</v>
      </c>
      <c r="V166" s="6">
        <f t="shared" si="39"/>
        <v>0.89382307846059439</v>
      </c>
      <c r="W166" s="6">
        <f t="shared" si="39"/>
        <v>0.22163095294087948</v>
      </c>
      <c r="Y166" s="8">
        <f t="shared" si="47"/>
        <v>805385445294.31006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10% to 25%</v>
      </c>
      <c r="C167" s="2">
        <v>1841171</v>
      </c>
      <c r="D167" s="2">
        <v>167287</v>
      </c>
      <c r="E167" s="3">
        <v>1108096414.0199966</v>
      </c>
      <c r="G167" s="7">
        <f t="shared" si="40"/>
        <v>601.84329104683741</v>
      </c>
      <c r="H167" s="7">
        <f t="shared" si="41"/>
        <v>7222.1194925620493</v>
      </c>
      <c r="I167" s="7">
        <f t="shared" si="42"/>
        <v>6623.9242381057502</v>
      </c>
      <c r="J167" s="2">
        <f t="shared" si="43"/>
        <v>153430.91666666666</v>
      </c>
      <c r="K167" s="18">
        <f t="shared" si="44"/>
        <v>11.00606143932284</v>
      </c>
      <c r="M167" s="5">
        <f t="shared" si="45"/>
        <v>3.8919176805859912E-3</v>
      </c>
      <c r="N167" s="5">
        <f t="shared" si="45"/>
        <v>3.2997994658801343E-3</v>
      </c>
      <c r="O167" s="6">
        <f t="shared" si="45"/>
        <v>5.9370552186214023E-3</v>
      </c>
      <c r="Q167" s="11">
        <f t="shared" si="46"/>
        <v>415355645</v>
      </c>
      <c r="R167" s="11">
        <f t="shared" si="46"/>
        <v>45480641</v>
      </c>
      <c r="S167" s="8">
        <f t="shared" si="46"/>
        <v>42473462769.269997</v>
      </c>
      <c r="U167" s="6">
        <f t="shared" si="39"/>
        <v>0.87799013698711215</v>
      </c>
      <c r="V167" s="6">
        <f t="shared" si="39"/>
        <v>0.89712287792647449</v>
      </c>
      <c r="W167" s="6">
        <f t="shared" si="39"/>
        <v>0.22756800815950087</v>
      </c>
      <c r="Y167" s="8">
        <f t="shared" si="47"/>
        <v>949609570895.55261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5% to 10%</v>
      </c>
      <c r="C168" s="2">
        <v>1724362</v>
      </c>
      <c r="D168" s="2">
        <v>156750</v>
      </c>
      <c r="E168" s="3">
        <v>1077454984.1800003</v>
      </c>
      <c r="G168" s="7">
        <f t="shared" si="40"/>
        <v>624.84268626889263</v>
      </c>
      <c r="H168" s="7">
        <f t="shared" si="41"/>
        <v>7498.1122352267121</v>
      </c>
      <c r="I168" s="7">
        <f t="shared" si="42"/>
        <v>6873.7160075279126</v>
      </c>
      <c r="J168" s="2">
        <f t="shared" si="43"/>
        <v>143696.83333333334</v>
      </c>
      <c r="K168" s="18">
        <f t="shared" si="44"/>
        <v>11.000714513556618</v>
      </c>
      <c r="M168" s="5">
        <f t="shared" si="45"/>
        <v>3.6450036175513412E-3</v>
      </c>
      <c r="N168" s="5">
        <f t="shared" si="45"/>
        <v>3.0919531480432492E-3</v>
      </c>
      <c r="O168" s="6">
        <f t="shared" si="45"/>
        <v>5.7728819042456286E-3</v>
      </c>
      <c r="Q168" s="11">
        <f t="shared" si="46"/>
        <v>417080007</v>
      </c>
      <c r="R168" s="11">
        <f t="shared" si="46"/>
        <v>45637391</v>
      </c>
      <c r="S168" s="8">
        <f t="shared" si="46"/>
        <v>43550917753.449997</v>
      </c>
      <c r="U168" s="6">
        <f t="shared" si="39"/>
        <v>0.88163514060466353</v>
      </c>
      <c r="V168" s="6">
        <f t="shared" si="39"/>
        <v>0.90021483107451772</v>
      </c>
      <c r="W168" s="6">
        <f t="shared" si="39"/>
        <v>0.2333408900637465</v>
      </c>
      <c r="Y168" s="8">
        <f t="shared" si="47"/>
        <v>1097638396778.4003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5% to 10%</v>
      </c>
      <c r="C169" s="2">
        <v>1626957</v>
      </c>
      <c r="D169" s="2">
        <v>147710</v>
      </c>
      <c r="E169" s="3">
        <v>1052276493.7300034</v>
      </c>
      <c r="G169" s="7">
        <f t="shared" si="40"/>
        <v>646.77584824307178</v>
      </c>
      <c r="H169" s="7">
        <f t="shared" si="41"/>
        <v>7761.3101789168613</v>
      </c>
      <c r="I169" s="7">
        <f t="shared" si="42"/>
        <v>7123.9353715388488</v>
      </c>
      <c r="J169" s="2">
        <f t="shared" si="43"/>
        <v>135579.75</v>
      </c>
      <c r="K169" s="18">
        <f t="shared" si="44"/>
        <v>11.014535237966285</v>
      </c>
      <c r="M169" s="5">
        <f t="shared" si="45"/>
        <v>3.4391062610985845E-3</v>
      </c>
      <c r="N169" s="5">
        <f t="shared" si="45"/>
        <v>2.9136357224718874E-3</v>
      </c>
      <c r="O169" s="6">
        <f t="shared" si="45"/>
        <v>5.6379784010559993E-3</v>
      </c>
      <c r="Q169" s="11">
        <f t="shared" si="46"/>
        <v>418706964</v>
      </c>
      <c r="R169" s="11">
        <f t="shared" si="46"/>
        <v>45785101</v>
      </c>
      <c r="S169" s="8">
        <f t="shared" si="46"/>
        <v>44603194247.18</v>
      </c>
      <c r="U169" s="6">
        <f t="shared" si="39"/>
        <v>0.88507424686576208</v>
      </c>
      <c r="V169" s="6">
        <f t="shared" si="39"/>
        <v>0.90312846679698966</v>
      </c>
      <c r="W169" s="6">
        <f t="shared" si="39"/>
        <v>0.23897886846480251</v>
      </c>
      <c r="Y169" s="8">
        <f t="shared" si="47"/>
        <v>1242275863300.4143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5% to 10%</v>
      </c>
      <c r="C170" s="2">
        <v>1529554</v>
      </c>
      <c r="D170" s="2">
        <v>138905</v>
      </c>
      <c r="E170" s="3">
        <v>1024312238.3700027</v>
      </c>
      <c r="G170" s="7">
        <f t="shared" si="40"/>
        <v>669.68033712441843</v>
      </c>
      <c r="H170" s="7">
        <f t="shared" si="41"/>
        <v>8036.1640454930211</v>
      </c>
      <c r="I170" s="7">
        <f t="shared" si="42"/>
        <v>7374.1927099096702</v>
      </c>
      <c r="J170" s="2">
        <f t="shared" si="43"/>
        <v>127462.83333333333</v>
      </c>
      <c r="K170" s="18">
        <f t="shared" si="44"/>
        <v>11.011511464670098</v>
      </c>
      <c r="M170" s="5">
        <f t="shared" si="45"/>
        <v>3.2332131323005984E-3</v>
      </c>
      <c r="N170" s="5">
        <f t="shared" si="45"/>
        <v>2.7399537609502237E-3</v>
      </c>
      <c r="O170" s="6">
        <f t="shared" si="45"/>
        <v>5.4881490846541529E-3</v>
      </c>
      <c r="Q170" s="11">
        <f t="shared" ref="Q170:S185" si="48">+Q169+C170</f>
        <v>420236518</v>
      </c>
      <c r="R170" s="11">
        <f t="shared" si="48"/>
        <v>45924006</v>
      </c>
      <c r="S170" s="8">
        <f t="shared" si="48"/>
        <v>45627506485.550003</v>
      </c>
      <c r="U170" s="6">
        <f t="shared" si="39"/>
        <v>0.88830745999806271</v>
      </c>
      <c r="V170" s="6">
        <f t="shared" si="39"/>
        <v>0.90586842055793981</v>
      </c>
      <c r="W170" s="6">
        <f t="shared" si="39"/>
        <v>0.24446701754945666</v>
      </c>
      <c r="Y170" s="8">
        <f t="shared" si="47"/>
        <v>1389625504798.2141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5% to 10%</v>
      </c>
      <c r="C171" s="2">
        <v>1441508</v>
      </c>
      <c r="D171" s="2">
        <v>130871</v>
      </c>
      <c r="E171" s="3">
        <v>997755775.62999725</v>
      </c>
      <c r="G171" s="7">
        <f t="shared" si="40"/>
        <v>692.16110880411156</v>
      </c>
      <c r="H171" s="7">
        <f t="shared" si="41"/>
        <v>8305.9333056493379</v>
      </c>
      <c r="I171" s="7">
        <f t="shared" si="42"/>
        <v>7623.9638699940951</v>
      </c>
      <c r="J171" s="2">
        <f t="shared" si="43"/>
        <v>120125.66666666667</v>
      </c>
      <c r="K171" s="18">
        <f t="shared" si="44"/>
        <v>11.014724423287054</v>
      </c>
      <c r="M171" s="5">
        <f t="shared" si="45"/>
        <v>3.0470990863456738E-3</v>
      </c>
      <c r="N171" s="5">
        <f t="shared" si="45"/>
        <v>2.581480066587356E-3</v>
      </c>
      <c r="O171" s="6">
        <f t="shared" si="45"/>
        <v>5.3458625618355449E-3</v>
      </c>
      <c r="Q171" s="11">
        <f t="shared" si="48"/>
        <v>421678026</v>
      </c>
      <c r="R171" s="11">
        <f t="shared" si="48"/>
        <v>46054877</v>
      </c>
      <c r="S171" s="8">
        <f t="shared" si="48"/>
        <v>46625262261.18</v>
      </c>
      <c r="U171" s="6">
        <f t="shared" si="39"/>
        <v>0.8913545590844083</v>
      </c>
      <c r="V171" s="6">
        <f t="shared" si="39"/>
        <v>0.90844990062452724</v>
      </c>
      <c r="W171" s="6">
        <f t="shared" si="39"/>
        <v>0.24981288011129221</v>
      </c>
      <c r="Y171" s="8">
        <f t="shared" si="47"/>
        <v>1532377222128.0596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5% to 10%</v>
      </c>
      <c r="C172" s="2">
        <v>1380288</v>
      </c>
      <c r="D172" s="2">
        <v>125364</v>
      </c>
      <c r="E172" s="3">
        <v>987101555.15000153</v>
      </c>
      <c r="G172" s="7">
        <f t="shared" si="40"/>
        <v>715.14173502196752</v>
      </c>
      <c r="H172" s="7">
        <f t="shared" si="41"/>
        <v>8581.7008202636098</v>
      </c>
      <c r="I172" s="7">
        <f t="shared" si="42"/>
        <v>7873.8836918892312</v>
      </c>
      <c r="J172" s="2">
        <f t="shared" si="43"/>
        <v>115024</v>
      </c>
      <c r="K172" s="18">
        <f t="shared" si="44"/>
        <v>11.01024217478702</v>
      </c>
      <c r="M172" s="5">
        <f t="shared" si="45"/>
        <v>2.9176905738253949E-3</v>
      </c>
      <c r="N172" s="5">
        <f t="shared" si="45"/>
        <v>2.4728524047929437E-3</v>
      </c>
      <c r="O172" s="6">
        <f t="shared" si="45"/>
        <v>5.2887784538998249E-3</v>
      </c>
      <c r="Q172" s="11">
        <f t="shared" si="48"/>
        <v>423058314</v>
      </c>
      <c r="R172" s="11">
        <f t="shared" si="48"/>
        <v>46180241</v>
      </c>
      <c r="S172" s="8">
        <f t="shared" si="48"/>
        <v>47612363816.330002</v>
      </c>
      <c r="U172" s="6">
        <f t="shared" si="39"/>
        <v>0.89427224965823371</v>
      </c>
      <c r="V172" s="6">
        <f t="shared" si="39"/>
        <v>0.91092275302932013</v>
      </c>
      <c r="W172" s="6">
        <f t="shared" si="39"/>
        <v>0.25510165856519201</v>
      </c>
      <c r="Y172" s="8">
        <f t="shared" si="47"/>
        <v>1702627946331.1892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5% to 10%</v>
      </c>
      <c r="C173" s="2">
        <v>1561138</v>
      </c>
      <c r="D173" s="2">
        <v>141648</v>
      </c>
      <c r="E173" s="3">
        <v>1154252541.7900009</v>
      </c>
      <c r="G173" s="7">
        <f t="shared" si="40"/>
        <v>739.3661174028183</v>
      </c>
      <c r="H173" s="7">
        <f t="shared" si="41"/>
        <v>8872.3934088338192</v>
      </c>
      <c r="I173" s="7">
        <f t="shared" si="42"/>
        <v>8148.7387170309566</v>
      </c>
      <c r="J173" s="2">
        <f t="shared" si="43"/>
        <v>130094.83333333333</v>
      </c>
      <c r="K173" s="18">
        <f t="shared" si="44"/>
        <v>11.021249858804925</v>
      </c>
      <c r="M173" s="5">
        <f t="shared" si="45"/>
        <v>3.2999762564338959E-3</v>
      </c>
      <c r="N173" s="5">
        <f t="shared" si="45"/>
        <v>2.7940604753686135E-3</v>
      </c>
      <c r="O173" s="6">
        <f t="shared" si="45"/>
        <v>6.1843545292058644E-3</v>
      </c>
      <c r="Q173" s="11">
        <f t="shared" si="48"/>
        <v>424619452</v>
      </c>
      <c r="R173" s="11">
        <f t="shared" si="48"/>
        <v>46321889</v>
      </c>
      <c r="S173" s="8">
        <f t="shared" si="48"/>
        <v>48766616358.120003</v>
      </c>
      <c r="U173" s="6">
        <f t="shared" si="39"/>
        <v>0.89757222591466768</v>
      </c>
      <c r="V173" s="6">
        <f t="shared" si="39"/>
        <v>0.91371681350468881</v>
      </c>
      <c r="W173" s="6">
        <f t="shared" si="39"/>
        <v>0.26128601309439792</v>
      </c>
      <c r="Y173" s="8">
        <f t="shared" si="47"/>
        <v>2227703075397.3594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5% to 10%</v>
      </c>
      <c r="C174" s="2">
        <v>1714121</v>
      </c>
      <c r="D174" s="2">
        <v>155538</v>
      </c>
      <c r="E174" s="3">
        <v>1317987495.8299942</v>
      </c>
      <c r="G174" s="7">
        <f t="shared" si="40"/>
        <v>768.89991770125573</v>
      </c>
      <c r="H174" s="7">
        <f t="shared" si="41"/>
        <v>9226.7990124150692</v>
      </c>
      <c r="I174" s="7">
        <f t="shared" si="42"/>
        <v>8473.7330802118722</v>
      </c>
      <c r="J174" s="2">
        <f t="shared" si="43"/>
        <v>142843.41666666666</v>
      </c>
      <c r="K174" s="18">
        <f t="shared" si="44"/>
        <v>11.020593038357186</v>
      </c>
      <c r="M174" s="5">
        <f t="shared" si="45"/>
        <v>3.6233559112997865E-3</v>
      </c>
      <c r="N174" s="5">
        <f t="shared" si="45"/>
        <v>3.0680459887741686E-3</v>
      </c>
      <c r="O174" s="6">
        <f t="shared" si="45"/>
        <v>7.0616278883238147E-3</v>
      </c>
      <c r="Q174" s="11">
        <f t="shared" si="48"/>
        <v>426333573</v>
      </c>
      <c r="R174" s="11">
        <f t="shared" si="48"/>
        <v>46477427</v>
      </c>
      <c r="S174" s="8">
        <f t="shared" si="48"/>
        <v>50084603853.949997</v>
      </c>
      <c r="U174" s="6">
        <f t="shared" si="39"/>
        <v>0.90119558182596737</v>
      </c>
      <c r="V174" s="6">
        <f t="shared" si="39"/>
        <v>0.91678485949346289</v>
      </c>
      <c r="W174" s="6">
        <f t="shared" si="39"/>
        <v>0.26834764098272168</v>
      </c>
      <c r="Y174" s="8">
        <f t="shared" si="47"/>
        <v>2882923698863.7354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5% to 10%</v>
      </c>
      <c r="C175" s="2">
        <v>1615384</v>
      </c>
      <c r="D175" s="2">
        <v>146476</v>
      </c>
      <c r="E175" s="3">
        <v>1292340103.6500015</v>
      </c>
      <c r="G175" s="7">
        <f t="shared" si="40"/>
        <v>800.02036893395098</v>
      </c>
      <c r="H175" s="7">
        <f t="shared" si="41"/>
        <v>9600.2444272074117</v>
      </c>
      <c r="I175" s="7">
        <f t="shared" si="42"/>
        <v>8822.8795410169696</v>
      </c>
      <c r="J175" s="2">
        <f t="shared" si="43"/>
        <v>134615.33333333334</v>
      </c>
      <c r="K175" s="18">
        <f t="shared" si="44"/>
        <v>11.028318632403943</v>
      </c>
      <c r="M175" s="5">
        <f t="shared" si="45"/>
        <v>3.41464293676998E-3</v>
      </c>
      <c r="N175" s="5">
        <f t="shared" si="45"/>
        <v>2.8892946048662393E-3</v>
      </c>
      <c r="O175" s="6">
        <f t="shared" si="45"/>
        <v>6.9242120627154239E-3</v>
      </c>
      <c r="Q175" s="11">
        <f t="shared" si="48"/>
        <v>427948957</v>
      </c>
      <c r="R175" s="11">
        <f t="shared" si="48"/>
        <v>46623903</v>
      </c>
      <c r="S175" s="8">
        <f t="shared" si="48"/>
        <v>51376943957.599998</v>
      </c>
      <c r="U175" s="6">
        <f t="shared" si="39"/>
        <v>0.90461022476273745</v>
      </c>
      <c r="V175" s="6">
        <f t="shared" si="39"/>
        <v>0.9196741540983292</v>
      </c>
      <c r="W175" s="6">
        <f t="shared" si="39"/>
        <v>0.27527185304543711</v>
      </c>
      <c r="Y175" s="8">
        <f t="shared" si="47"/>
        <v>3187322388490.5068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5% to 10%</v>
      </c>
      <c r="C176" s="2">
        <v>2123655</v>
      </c>
      <c r="D176" s="2">
        <v>192268</v>
      </c>
      <c r="E176" s="3">
        <v>1777889032.5100021</v>
      </c>
      <c r="G176" s="7">
        <f t="shared" si="40"/>
        <v>837.18355029889608</v>
      </c>
      <c r="H176" s="7">
        <f t="shared" si="41"/>
        <v>10046.202603586753</v>
      </c>
      <c r="I176" s="7">
        <f t="shared" si="42"/>
        <v>9246.9315357209834</v>
      </c>
      <c r="J176" s="2">
        <f t="shared" si="43"/>
        <v>176971.25</v>
      </c>
      <c r="K176" s="18">
        <f t="shared" si="44"/>
        <v>11.045285746978177</v>
      </c>
      <c r="M176" s="5">
        <f t="shared" si="45"/>
        <v>4.4890400956591444E-3</v>
      </c>
      <c r="N176" s="5">
        <f t="shared" si="45"/>
        <v>3.7925591570525004E-3</v>
      </c>
      <c r="O176" s="6">
        <f t="shared" si="45"/>
        <v>9.5257282895626991E-3</v>
      </c>
      <c r="Q176" s="11">
        <f t="shared" si="48"/>
        <v>430072612</v>
      </c>
      <c r="R176" s="11">
        <f t="shared" si="48"/>
        <v>46816171</v>
      </c>
      <c r="S176" s="8">
        <f t="shared" si="48"/>
        <v>53154832990.110001</v>
      </c>
      <c r="U176" s="6">
        <f t="shared" si="39"/>
        <v>0.90909926485839654</v>
      </c>
      <c r="V176" s="6">
        <f t="shared" si="39"/>
        <v>0.92346671325538165</v>
      </c>
      <c r="W176" s="6">
        <f t="shared" si="39"/>
        <v>0.28479758133499983</v>
      </c>
      <c r="Y176" s="8">
        <f t="shared" si="47"/>
        <v>4993445747383.9922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5% to 10%</v>
      </c>
      <c r="C177" s="2">
        <v>1972280</v>
      </c>
      <c r="D177" s="2">
        <v>178503</v>
      </c>
      <c r="E177" s="3">
        <v>1739728886.3399963</v>
      </c>
      <c r="G177" s="7">
        <f t="shared" si="40"/>
        <v>882.09021352951731</v>
      </c>
      <c r="H177" s="7">
        <f t="shared" si="41"/>
        <v>10585.082562354208</v>
      </c>
      <c r="I177" s="7">
        <f t="shared" si="42"/>
        <v>9746.2165136720178</v>
      </c>
      <c r="J177" s="2">
        <f t="shared" si="43"/>
        <v>164356.66666666666</v>
      </c>
      <c r="K177" s="18">
        <f t="shared" si="44"/>
        <v>11.049001977557801</v>
      </c>
      <c r="M177" s="5">
        <f t="shared" si="45"/>
        <v>4.1690594752286118E-3</v>
      </c>
      <c r="N177" s="5">
        <f t="shared" si="45"/>
        <v>3.5210393160138064E-3</v>
      </c>
      <c r="O177" s="6">
        <f t="shared" si="45"/>
        <v>9.3212705437424881E-3</v>
      </c>
      <c r="Q177" s="11">
        <f t="shared" si="48"/>
        <v>432044892</v>
      </c>
      <c r="R177" s="11">
        <f t="shared" si="48"/>
        <v>46994674</v>
      </c>
      <c r="S177" s="8">
        <f t="shared" si="48"/>
        <v>54894561876.449997</v>
      </c>
      <c r="U177" s="6">
        <f t="shared" si="39"/>
        <v>0.91326832433362515</v>
      </c>
      <c r="V177" s="6">
        <f t="shared" si="39"/>
        <v>0.92698775257139543</v>
      </c>
      <c r="W177" s="6">
        <f t="shared" si="39"/>
        <v>0.29411885187874232</v>
      </c>
      <c r="Y177" s="8">
        <f t="shared" si="47"/>
        <v>5626170514505.2891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5% to 10%</v>
      </c>
      <c r="C178" s="2">
        <v>1821025</v>
      </c>
      <c r="D178" s="2">
        <v>164849</v>
      </c>
      <c r="E178" s="3">
        <v>1689191415.7300034</v>
      </c>
      <c r="G178" s="7">
        <f t="shared" si="40"/>
        <v>927.60473674441778</v>
      </c>
      <c r="H178" s="7">
        <f t="shared" si="41"/>
        <v>11131.256840933012</v>
      </c>
      <c r="I178" s="7">
        <f t="shared" si="42"/>
        <v>10246.90119885473</v>
      </c>
      <c r="J178" s="2">
        <f t="shared" si="43"/>
        <v>151752.08333333334</v>
      </c>
      <c r="K178" s="18">
        <f t="shared" si="44"/>
        <v>11.046624486651421</v>
      </c>
      <c r="M178" s="5">
        <f t="shared" si="45"/>
        <v>3.8493325140842999E-3</v>
      </c>
      <c r="N178" s="5">
        <f t="shared" si="45"/>
        <v>3.2517089920368844E-3</v>
      </c>
      <c r="O178" s="6">
        <f t="shared" si="45"/>
        <v>9.0504964939172802E-3</v>
      </c>
      <c r="Q178" s="11">
        <f t="shared" si="48"/>
        <v>433865917</v>
      </c>
      <c r="R178" s="11">
        <f t="shared" si="48"/>
        <v>47159523</v>
      </c>
      <c r="S178" s="8">
        <f t="shared" si="48"/>
        <v>56583753292.18</v>
      </c>
      <c r="U178" s="6">
        <f t="shared" si="39"/>
        <v>0.91711765684770952</v>
      </c>
      <c r="V178" s="6">
        <f t="shared" si="39"/>
        <v>0.9302394615634324</v>
      </c>
      <c r="W178" s="6">
        <f t="shared" si="39"/>
        <v>0.30316934837265958</v>
      </c>
      <c r="Y178" s="8">
        <f t="shared" si="47"/>
        <v>6209824878550.8623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5% to 10%</v>
      </c>
      <c r="C179" s="2">
        <v>1689949</v>
      </c>
      <c r="D179" s="2">
        <v>152795</v>
      </c>
      <c r="E179" s="3">
        <v>1642068144.5500031</v>
      </c>
      <c r="G179" s="7">
        <f t="shared" si="40"/>
        <v>971.66727785868272</v>
      </c>
      <c r="H179" s="7">
        <f t="shared" si="41"/>
        <v>11660.007334304193</v>
      </c>
      <c r="I179" s="7">
        <f t="shared" si="42"/>
        <v>10746.870935240047</v>
      </c>
      <c r="J179" s="2">
        <f t="shared" si="43"/>
        <v>140829.08333333334</v>
      </c>
      <c r="K179" s="18">
        <f t="shared" si="44"/>
        <v>11.06023757321902</v>
      </c>
      <c r="M179" s="5">
        <f t="shared" si="45"/>
        <v>3.5722604757453895E-3</v>
      </c>
      <c r="N179" s="5">
        <f t="shared" si="45"/>
        <v>3.0139392743557783E-3</v>
      </c>
      <c r="O179" s="6">
        <f t="shared" si="45"/>
        <v>8.7980153383626306E-3</v>
      </c>
      <c r="Q179" s="11">
        <f t="shared" si="48"/>
        <v>435555866</v>
      </c>
      <c r="R179" s="11">
        <f t="shared" si="48"/>
        <v>47312318</v>
      </c>
      <c r="S179" s="8">
        <f t="shared" si="48"/>
        <v>58225821436.730003</v>
      </c>
      <c r="U179" s="6">
        <f t="shared" si="39"/>
        <v>0.92068991732345484</v>
      </c>
      <c r="V179" s="6">
        <f t="shared" si="39"/>
        <v>0.93325340083778818</v>
      </c>
      <c r="W179" s="6">
        <f t="shared" si="39"/>
        <v>0.31196736371102224</v>
      </c>
      <c r="Y179" s="8">
        <f t="shared" si="47"/>
        <v>6754895531109.251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5% to 10%</v>
      </c>
      <c r="C180" s="2">
        <v>1572137</v>
      </c>
      <c r="D180" s="2">
        <v>142244</v>
      </c>
      <c r="E180" s="3">
        <v>1599873510.0299988</v>
      </c>
      <c r="G180" s="7">
        <f t="shared" si="40"/>
        <v>1017.642552799151</v>
      </c>
      <c r="H180" s="7">
        <f t="shared" si="41"/>
        <v>12211.710633589812</v>
      </c>
      <c r="I180" s="7">
        <f t="shared" si="42"/>
        <v>11247.388361055642</v>
      </c>
      <c r="J180" s="2">
        <f t="shared" si="43"/>
        <v>131011.41666666667</v>
      </c>
      <c r="K180" s="18">
        <f t="shared" si="44"/>
        <v>11.052395883130396</v>
      </c>
      <c r="M180" s="5">
        <f t="shared" si="45"/>
        <v>3.3232262438434115E-3</v>
      </c>
      <c r="N180" s="5">
        <f t="shared" si="45"/>
        <v>2.805816801213805E-3</v>
      </c>
      <c r="O180" s="6">
        <f t="shared" si="45"/>
        <v>8.5719412604166531E-3</v>
      </c>
      <c r="Q180" s="11">
        <f t="shared" si="48"/>
        <v>437128003</v>
      </c>
      <c r="R180" s="11">
        <f t="shared" si="48"/>
        <v>47454562</v>
      </c>
      <c r="S180" s="8">
        <f t="shared" si="48"/>
        <v>59825694946.760002</v>
      </c>
      <c r="U180" s="6">
        <f t="shared" si="39"/>
        <v>0.92401314356729825</v>
      </c>
      <c r="V180" s="6">
        <f t="shared" si="39"/>
        <v>0.93605921763900191</v>
      </c>
      <c r="W180" s="6">
        <f t="shared" si="39"/>
        <v>0.3205393049714389</v>
      </c>
      <c r="Y180" s="8">
        <f t="shared" si="47"/>
        <v>7325036038610.1699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5% to 10%</v>
      </c>
      <c r="C181" s="2">
        <v>1471522</v>
      </c>
      <c r="D181" s="2">
        <v>133192</v>
      </c>
      <c r="E181" s="3">
        <v>1564680273.6199951</v>
      </c>
      <c r="G181" s="7">
        <f t="shared" si="40"/>
        <v>1063.3074283768744</v>
      </c>
      <c r="H181" s="7">
        <f t="shared" si="41"/>
        <v>12759.689140522492</v>
      </c>
      <c r="I181" s="7">
        <f t="shared" si="42"/>
        <v>11747.554459877434</v>
      </c>
      <c r="J181" s="2">
        <f t="shared" si="43"/>
        <v>122626.83333333333</v>
      </c>
      <c r="K181" s="18">
        <f t="shared" si="44"/>
        <v>11.04812601357439</v>
      </c>
      <c r="M181" s="5">
        <f t="shared" si="45"/>
        <v>3.1105435014842503E-3</v>
      </c>
      <c r="N181" s="5">
        <f t="shared" si="45"/>
        <v>2.6272626710952245E-3</v>
      </c>
      <c r="O181" s="6">
        <f t="shared" si="45"/>
        <v>8.383379881420603E-3</v>
      </c>
      <c r="Q181" s="11">
        <f t="shared" si="48"/>
        <v>438599525</v>
      </c>
      <c r="R181" s="11">
        <f t="shared" si="48"/>
        <v>47587754</v>
      </c>
      <c r="S181" s="8">
        <f t="shared" si="48"/>
        <v>61390375220.379997</v>
      </c>
      <c r="U181" s="6">
        <f t="shared" si="39"/>
        <v>0.92712368706878256</v>
      </c>
      <c r="V181" s="6">
        <f t="shared" si="39"/>
        <v>0.93868648031009716</v>
      </c>
      <c r="W181" s="6">
        <f t="shared" si="39"/>
        <v>0.32892268485285947</v>
      </c>
      <c r="Y181" s="8">
        <f t="shared" si="47"/>
        <v>7897979447586.8887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5% to 10%</v>
      </c>
      <c r="C182" s="2">
        <v>1381822</v>
      </c>
      <c r="D182" s="2">
        <v>125079</v>
      </c>
      <c r="E182" s="3">
        <v>1531842399.0400009</v>
      </c>
      <c r="G182" s="7">
        <f t="shared" si="40"/>
        <v>1108.5670940540829</v>
      </c>
      <c r="H182" s="7">
        <f t="shared" si="41"/>
        <v>13302.805128648994</v>
      </c>
      <c r="I182" s="7">
        <f t="shared" si="42"/>
        <v>12246.999088895825</v>
      </c>
      <c r="J182" s="2">
        <f t="shared" si="43"/>
        <v>115151.83333333333</v>
      </c>
      <c r="K182" s="18">
        <f t="shared" si="44"/>
        <v>11.047593920642154</v>
      </c>
      <c r="M182" s="5">
        <f t="shared" si="45"/>
        <v>2.9209331850342502E-3</v>
      </c>
      <c r="N182" s="5">
        <f t="shared" si="45"/>
        <v>2.4672306717965012E-3</v>
      </c>
      <c r="O182" s="6">
        <f t="shared" si="45"/>
        <v>8.2074382646290592E-3</v>
      </c>
      <c r="Q182" s="11">
        <f t="shared" si="48"/>
        <v>439981347</v>
      </c>
      <c r="R182" s="11">
        <f t="shared" si="48"/>
        <v>47712833</v>
      </c>
      <c r="S182" s="8">
        <f t="shared" si="48"/>
        <v>62922217619.419998</v>
      </c>
      <c r="U182" s="6">
        <f t="shared" si="39"/>
        <v>0.93004462025381673</v>
      </c>
      <c r="V182" s="6">
        <f t="shared" si="39"/>
        <v>0.94115371098189371</v>
      </c>
      <c r="W182" s="6">
        <f t="shared" si="39"/>
        <v>0.33713012311748852</v>
      </c>
      <c r="Y182" s="8">
        <f t="shared" si="47"/>
        <v>8454333458803.8848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5% to 10%</v>
      </c>
      <c r="C183" s="2">
        <v>1295024</v>
      </c>
      <c r="D183" s="2">
        <v>117225</v>
      </c>
      <c r="E183" s="3">
        <v>1494268825.7400055</v>
      </c>
      <c r="G183" s="7">
        <f t="shared" si="40"/>
        <v>1153.8541569422694</v>
      </c>
      <c r="H183" s="7">
        <f t="shared" si="41"/>
        <v>13846.249883307231</v>
      </c>
      <c r="I183" s="7">
        <f t="shared" si="42"/>
        <v>12747.014934868888</v>
      </c>
      <c r="J183" s="2">
        <f t="shared" si="43"/>
        <v>107918.66666666667</v>
      </c>
      <c r="K183" s="18">
        <f t="shared" si="44"/>
        <v>11.047336319044572</v>
      </c>
      <c r="M183" s="5">
        <f t="shared" si="45"/>
        <v>2.7374571956560213E-3</v>
      </c>
      <c r="N183" s="5">
        <f t="shared" si="45"/>
        <v>2.3123075456419132E-3</v>
      </c>
      <c r="O183" s="6">
        <f t="shared" si="45"/>
        <v>8.0061233098827431E-3</v>
      </c>
      <c r="Q183" s="11">
        <f t="shared" si="48"/>
        <v>441276371</v>
      </c>
      <c r="R183" s="11">
        <f t="shared" si="48"/>
        <v>47830058</v>
      </c>
      <c r="S183" s="8">
        <f t="shared" si="48"/>
        <v>64416486445.160004</v>
      </c>
      <c r="U183" s="6">
        <f t="shared" si="39"/>
        <v>0.93278207744947284</v>
      </c>
      <c r="V183" s="6">
        <f t="shared" si="39"/>
        <v>0.94346601852753553</v>
      </c>
      <c r="W183" s="6">
        <f t="shared" si="39"/>
        <v>0.34513624642737128</v>
      </c>
      <c r="Y183" s="8">
        <f t="shared" si="47"/>
        <v>8960200053198.6816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>Top 5% to 10%</v>
      </c>
      <c r="C184" s="2">
        <v>1217305</v>
      </c>
      <c r="D184" s="2">
        <v>110106</v>
      </c>
      <c r="E184" s="3">
        <v>1458627364.6899948</v>
      </c>
      <c r="G184" s="7">
        <f t="shared" si="40"/>
        <v>1198.2431393036213</v>
      </c>
      <c r="H184" s="7">
        <f t="shared" si="41"/>
        <v>14378.917671643456</v>
      </c>
      <c r="I184" s="7">
        <f t="shared" si="42"/>
        <v>13247.483013550531</v>
      </c>
      <c r="J184" s="2">
        <f t="shared" si="43"/>
        <v>101442.08333333333</v>
      </c>
      <c r="K184" s="18">
        <f t="shared" si="44"/>
        <v>11.055755363013823</v>
      </c>
      <c r="M184" s="5">
        <f t="shared" si="45"/>
        <v>2.5731726451077765E-3</v>
      </c>
      <c r="N184" s="5">
        <f t="shared" si="45"/>
        <v>2.1718825730044659E-3</v>
      </c>
      <c r="O184" s="6">
        <f t="shared" si="45"/>
        <v>7.8151603939767278E-3</v>
      </c>
      <c r="Q184" s="11">
        <f t="shared" si="48"/>
        <v>442493676</v>
      </c>
      <c r="R184" s="11">
        <f t="shared" si="48"/>
        <v>47940164</v>
      </c>
      <c r="S184" s="8">
        <f t="shared" si="48"/>
        <v>65875113809.849998</v>
      </c>
      <c r="U184" s="6">
        <f t="shared" si="39"/>
        <v>0.93535525009458054</v>
      </c>
      <c r="V184" s="6">
        <f t="shared" si="39"/>
        <v>0.94563790110054002</v>
      </c>
      <c r="W184" s="6">
        <f t="shared" si="39"/>
        <v>0.35295140682134801</v>
      </c>
      <c r="Y184" s="8">
        <f t="shared" si="47"/>
        <v>9435974659992.3652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>Top 5% to 10%</v>
      </c>
      <c r="C185" s="2">
        <v>1141898</v>
      </c>
      <c r="D185" s="2">
        <v>103224</v>
      </c>
      <c r="E185" s="3">
        <v>1419142899.5100021</v>
      </c>
      <c r="G185" s="7">
        <f t="shared" si="40"/>
        <v>1242.7930511394206</v>
      </c>
      <c r="H185" s="7">
        <f t="shared" si="41"/>
        <v>14913.516613673048</v>
      </c>
      <c r="I185" s="7">
        <f t="shared" si="42"/>
        <v>13748.18743228321</v>
      </c>
      <c r="J185" s="2">
        <f t="shared" si="43"/>
        <v>95158.166666666672</v>
      </c>
      <c r="K185" s="18">
        <f t="shared" si="44"/>
        <v>11.062330465783152</v>
      </c>
      <c r="M185" s="5">
        <f t="shared" si="45"/>
        <v>2.4137752634740511E-3</v>
      </c>
      <c r="N185" s="5">
        <f t="shared" si="45"/>
        <v>2.0361325151745861E-3</v>
      </c>
      <c r="O185" s="6">
        <f t="shared" si="45"/>
        <v>7.603607096731674E-3</v>
      </c>
      <c r="Q185" s="11">
        <f t="shared" si="48"/>
        <v>443635574</v>
      </c>
      <c r="R185" s="11">
        <f t="shared" si="48"/>
        <v>48043388</v>
      </c>
      <c r="S185" s="8">
        <f t="shared" si="48"/>
        <v>67294256709.360001</v>
      </c>
      <c r="U185" s="6">
        <f t="shared" si="39"/>
        <v>0.93776902535805462</v>
      </c>
      <c r="V185" s="6">
        <f t="shared" si="39"/>
        <v>0.94767403361571467</v>
      </c>
      <c r="W185" s="6">
        <f t="shared" si="39"/>
        <v>0.3605550139180797</v>
      </c>
      <c r="Y185" s="8">
        <f t="shared" si="47"/>
        <v>9859920821309.2266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 xml:space="preserve">Top 5% </v>
      </c>
      <c r="C186" s="2">
        <v>2097423</v>
      </c>
      <c r="D186" s="2">
        <v>189221</v>
      </c>
      <c r="E186" s="3">
        <v>2741944541.4199982</v>
      </c>
      <c r="G186" s="7">
        <f t="shared" si="40"/>
        <v>1307.2921110429313</v>
      </c>
      <c r="H186" s="7">
        <f t="shared" si="41"/>
        <v>15687.505332515175</v>
      </c>
      <c r="I186" s="7">
        <f t="shared" si="42"/>
        <v>14490.698925700626</v>
      </c>
      <c r="J186" s="2">
        <f t="shared" si="43"/>
        <v>174785.25</v>
      </c>
      <c r="K186" s="18">
        <f t="shared" si="44"/>
        <v>11.084514932274958</v>
      </c>
      <c r="M186" s="5">
        <f t="shared" si="45"/>
        <v>4.4335901756912917E-3</v>
      </c>
      <c r="N186" s="5">
        <f t="shared" si="45"/>
        <v>3.7324559274379055E-3</v>
      </c>
      <c r="O186" s="6">
        <f t="shared" si="45"/>
        <v>1.4691028635089776E-2</v>
      </c>
      <c r="Q186" s="11">
        <f t="shared" ref="Q186:S201" si="49">+Q185+C186</f>
        <v>445732997</v>
      </c>
      <c r="R186" s="11">
        <f t="shared" si="49"/>
        <v>48232609</v>
      </c>
      <c r="S186" s="8">
        <f t="shared" si="49"/>
        <v>70036201250.779999</v>
      </c>
      <c r="U186" s="6">
        <f t="shared" si="39"/>
        <v>0.94220261553374596</v>
      </c>
      <c r="V186" s="6">
        <f t="shared" si="39"/>
        <v>0.95140648954315254</v>
      </c>
      <c r="W186" s="6">
        <f t="shared" si="39"/>
        <v>0.37524604255316946</v>
      </c>
      <c r="Y186" s="8">
        <f t="shared" si="47"/>
        <v>20969398958934.254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 xml:space="preserve">Top 5% </v>
      </c>
      <c r="C187" s="2">
        <v>1862691</v>
      </c>
      <c r="D187" s="2">
        <v>168163</v>
      </c>
      <c r="E187" s="3">
        <v>2604983413.6800079</v>
      </c>
      <c r="G187" s="7">
        <f t="shared" si="40"/>
        <v>1398.5053955164908</v>
      </c>
      <c r="H187" s="7">
        <f t="shared" si="41"/>
        <v>16782.064746197888</v>
      </c>
      <c r="I187" s="7">
        <f t="shared" si="42"/>
        <v>15490.82386541634</v>
      </c>
      <c r="J187" s="2">
        <f t="shared" si="43"/>
        <v>155224.25</v>
      </c>
      <c r="K187" s="18">
        <f t="shared" si="44"/>
        <v>11.076699392850983</v>
      </c>
      <c r="M187" s="5">
        <f t="shared" si="45"/>
        <v>3.9374072459149095E-3</v>
      </c>
      <c r="N187" s="5">
        <f t="shared" si="45"/>
        <v>3.3170788978270937E-3</v>
      </c>
      <c r="O187" s="6">
        <f t="shared" si="45"/>
        <v>1.3957206408152845E-2</v>
      </c>
      <c r="Q187" s="11">
        <f t="shared" si="49"/>
        <v>447595688</v>
      </c>
      <c r="R187" s="11">
        <f t="shared" si="49"/>
        <v>48400772</v>
      </c>
      <c r="S187" s="8">
        <f t="shared" si="49"/>
        <v>72641184664.460007</v>
      </c>
      <c r="U187" s="6">
        <f t="shared" si="39"/>
        <v>0.94614002277966081</v>
      </c>
      <c r="V187" s="6">
        <f t="shared" si="39"/>
        <v>0.95472356844097961</v>
      </c>
      <c r="W187" s="6">
        <f t="shared" si="39"/>
        <v>0.3892032489613223</v>
      </c>
      <c r="Y187" s="8">
        <f t="shared" si="47"/>
        <v>22530528833088.313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 xml:space="preserve">Top 5% </v>
      </c>
      <c r="C188" s="2">
        <v>1675246</v>
      </c>
      <c r="D188" s="2">
        <v>151035</v>
      </c>
      <c r="E188" s="3">
        <v>2490796656.0699921</v>
      </c>
      <c r="G188" s="7">
        <f t="shared" si="40"/>
        <v>1486.8244162767689</v>
      </c>
      <c r="H188" s="7">
        <f t="shared" si="41"/>
        <v>17841.892995321228</v>
      </c>
      <c r="I188" s="7">
        <f t="shared" si="42"/>
        <v>16491.519555533432</v>
      </c>
      <c r="J188" s="2">
        <f t="shared" si="43"/>
        <v>139603.83333333334</v>
      </c>
      <c r="K188" s="18">
        <f t="shared" si="44"/>
        <v>11.09177342999967</v>
      </c>
      <c r="M188" s="5">
        <f t="shared" si="45"/>
        <v>3.541180871701194E-3</v>
      </c>
      <c r="N188" s="5">
        <f t="shared" si="45"/>
        <v>2.9792226074303804E-3</v>
      </c>
      <c r="O188" s="6">
        <f t="shared" si="45"/>
        <v>1.3345406679727979E-2</v>
      </c>
      <c r="Q188" s="11">
        <f t="shared" si="49"/>
        <v>449270934</v>
      </c>
      <c r="R188" s="11">
        <f t="shared" si="49"/>
        <v>48551807</v>
      </c>
      <c r="S188" s="8">
        <f t="shared" si="49"/>
        <v>75131981320.529999</v>
      </c>
      <c r="U188" s="6">
        <f t="shared" si="39"/>
        <v>0.94968120365136199</v>
      </c>
      <c r="V188" s="6">
        <f t="shared" si="39"/>
        <v>0.95770279104841005</v>
      </c>
      <c r="W188" s="6">
        <f t="shared" si="39"/>
        <v>0.4025486556410503</v>
      </c>
      <c r="Y188" s="8">
        <f t="shared" si="47"/>
        <v>23985136223946.918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 xml:space="preserve">Top 5% </v>
      </c>
      <c r="C189" s="2">
        <v>1504466</v>
      </c>
      <c r="D189" s="2">
        <v>135693</v>
      </c>
      <c r="E189" s="3">
        <v>2373415518.5500031</v>
      </c>
      <c r="G189" s="7">
        <f t="shared" si="40"/>
        <v>1577.5800307551006</v>
      </c>
      <c r="H189" s="7">
        <f t="shared" si="41"/>
        <v>18930.960369061206</v>
      </c>
      <c r="I189" s="7">
        <f t="shared" si="42"/>
        <v>17491.068209487617</v>
      </c>
      <c r="J189" s="2">
        <f t="shared" si="43"/>
        <v>125372.16666666667</v>
      </c>
      <c r="K189" s="18">
        <f t="shared" si="44"/>
        <v>11.087277899375797</v>
      </c>
      <c r="M189" s="5">
        <f t="shared" si="45"/>
        <v>3.1801814308613833E-3</v>
      </c>
      <c r="N189" s="5">
        <f t="shared" si="45"/>
        <v>2.6765958438113723E-3</v>
      </c>
      <c r="O189" s="6">
        <f t="shared" si="45"/>
        <v>1.2716491825150902E-2</v>
      </c>
      <c r="Q189" s="11">
        <f t="shared" si="49"/>
        <v>450775400</v>
      </c>
      <c r="R189" s="11">
        <f t="shared" si="49"/>
        <v>48687500</v>
      </c>
      <c r="S189" s="8">
        <f t="shared" si="49"/>
        <v>77505396839.080002</v>
      </c>
      <c r="U189" s="6">
        <f t="shared" si="39"/>
        <v>0.9528613850822234</v>
      </c>
      <c r="V189" s="6">
        <f t="shared" si="39"/>
        <v>0.96037938689222135</v>
      </c>
      <c r="W189" s="6">
        <f t="shared" si="39"/>
        <v>0.41526514746620119</v>
      </c>
      <c r="Y189" s="8">
        <f t="shared" si="47"/>
        <v>25268097722692.195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 xml:space="preserve">Top 5% </v>
      </c>
      <c r="C190" s="2">
        <v>1344121</v>
      </c>
      <c r="D190" s="2">
        <v>121081</v>
      </c>
      <c r="E190" s="3">
        <v>2239042369.5</v>
      </c>
      <c r="G190" s="7">
        <f t="shared" si="40"/>
        <v>1665.8041720202273</v>
      </c>
      <c r="H190" s="7">
        <f t="shared" si="41"/>
        <v>19989.650064242727</v>
      </c>
      <c r="I190" s="7">
        <f t="shared" si="42"/>
        <v>18492.10338120762</v>
      </c>
      <c r="J190" s="2">
        <f t="shared" si="43"/>
        <v>112010.08333333333</v>
      </c>
      <c r="K190" s="18">
        <f t="shared" si="44"/>
        <v>11.10100676406703</v>
      </c>
      <c r="M190" s="5">
        <f t="shared" si="45"/>
        <v>2.8412397787858502E-3</v>
      </c>
      <c r="N190" s="5">
        <f t="shared" si="45"/>
        <v>2.3883686068148302E-3</v>
      </c>
      <c r="O190" s="6">
        <f t="shared" si="45"/>
        <v>1.1996535695236456E-2</v>
      </c>
      <c r="Q190" s="11">
        <f t="shared" si="49"/>
        <v>452119521</v>
      </c>
      <c r="R190" s="11">
        <f t="shared" si="49"/>
        <v>48808581</v>
      </c>
      <c r="S190" s="8">
        <f t="shared" si="49"/>
        <v>79744439208.580002</v>
      </c>
      <c r="U190" s="6">
        <f t="shared" si="39"/>
        <v>0.95570262486100921</v>
      </c>
      <c r="V190" s="6">
        <f t="shared" si="39"/>
        <v>0.96276775549903626</v>
      </c>
      <c r="W190" s="6">
        <f t="shared" si="39"/>
        <v>0.42726168316143764</v>
      </c>
      <c r="Y190" s="8">
        <f t="shared" si="47"/>
        <v>26067571554397.84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 xml:space="preserve">Top 5% </v>
      </c>
      <c r="C191" s="2">
        <v>1212659</v>
      </c>
      <c r="D191" s="2">
        <v>109318</v>
      </c>
      <c r="E191" s="3">
        <v>2130670157.7299957</v>
      </c>
      <c r="G191" s="7">
        <f t="shared" si="40"/>
        <v>1757.0233328000663</v>
      </c>
      <c r="H191" s="7">
        <f t="shared" si="41"/>
        <v>21084.279993600794</v>
      </c>
      <c r="I191" s="7">
        <f t="shared" si="42"/>
        <v>19490.570242137579</v>
      </c>
      <c r="J191" s="2">
        <f t="shared" si="43"/>
        <v>101054.91666666667</v>
      </c>
      <c r="K191" s="18">
        <f t="shared" si="44"/>
        <v>11.092949011141807</v>
      </c>
      <c r="M191" s="5">
        <f t="shared" si="45"/>
        <v>2.5633518030762636E-3</v>
      </c>
      <c r="N191" s="5">
        <f t="shared" si="45"/>
        <v>2.1563389744037762E-3</v>
      </c>
      <c r="O191" s="6">
        <f t="shared" si="45"/>
        <v>1.1415889645576886E-2</v>
      </c>
      <c r="Q191" s="11">
        <f t="shared" si="49"/>
        <v>453332180</v>
      </c>
      <c r="R191" s="11">
        <f t="shared" si="49"/>
        <v>48917899</v>
      </c>
      <c r="S191" s="8">
        <f t="shared" si="49"/>
        <v>81875109366.309998</v>
      </c>
      <c r="U191" s="6">
        <f t="shared" si="39"/>
        <v>0.95826597666408553</v>
      </c>
      <c r="V191" s="6">
        <f t="shared" si="39"/>
        <v>0.96492409447343996</v>
      </c>
      <c r="W191" s="6">
        <f t="shared" si="39"/>
        <v>0.43867757280701453</v>
      </c>
      <c r="Y191" s="8">
        <f t="shared" si="47"/>
        <v>27014134517649.164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 xml:space="preserve">Top 5% </v>
      </c>
      <c r="C192" s="2">
        <v>1597830</v>
      </c>
      <c r="D192" s="2">
        <v>143990</v>
      </c>
      <c r="E192" s="3">
        <v>2984997740.8600006</v>
      </c>
      <c r="G192" s="7">
        <f t="shared" si="40"/>
        <v>1868.1572763435413</v>
      </c>
      <c r="H192" s="7">
        <f t="shared" si="41"/>
        <v>22417.887316122495</v>
      </c>
      <c r="I192" s="7">
        <f t="shared" si="42"/>
        <v>20730.590602541848</v>
      </c>
      <c r="J192" s="2">
        <f t="shared" si="43"/>
        <v>133152.5</v>
      </c>
      <c r="K192" s="18">
        <f t="shared" si="44"/>
        <v>11.096812278630461</v>
      </c>
      <c r="M192" s="5">
        <f t="shared" si="45"/>
        <v>3.3775368108506566E-3</v>
      </c>
      <c r="N192" s="5">
        <f t="shared" si="45"/>
        <v>2.8402573128341146E-3</v>
      </c>
      <c r="O192" s="6">
        <f t="shared" si="45"/>
        <v>1.5993280179161514E-2</v>
      </c>
      <c r="Q192" s="11">
        <f t="shared" si="49"/>
        <v>454930010</v>
      </c>
      <c r="R192" s="11">
        <f t="shared" si="49"/>
        <v>49061889</v>
      </c>
      <c r="S192" s="8">
        <f t="shared" si="49"/>
        <v>84860107107.169998</v>
      </c>
      <c r="U192" s="6">
        <f t="shared" si="39"/>
        <v>0.96164351347493615</v>
      </c>
      <c r="V192" s="6">
        <f t="shared" si="39"/>
        <v>0.96776435178627407</v>
      </c>
      <c r="W192" s="6">
        <f t="shared" si="39"/>
        <v>0.45467085298617604</v>
      </c>
      <c r="Y192" s="8">
        <f t="shared" si="47"/>
        <v>41637945212790.734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 xml:space="preserve">Top 5% </v>
      </c>
      <c r="C193" s="2">
        <v>1392314</v>
      </c>
      <c r="D193" s="2">
        <v>125308</v>
      </c>
      <c r="E193" s="3">
        <v>2785740650.2200012</v>
      </c>
      <c r="G193" s="7">
        <f t="shared" si="40"/>
        <v>2000.7991374215883</v>
      </c>
      <c r="H193" s="7">
        <f t="shared" si="41"/>
        <v>24009.58964905906</v>
      </c>
      <c r="I193" s="7">
        <f t="shared" si="42"/>
        <v>22231.147653940701</v>
      </c>
      <c r="J193" s="2">
        <f t="shared" si="43"/>
        <v>116026.16666666667</v>
      </c>
      <c r="K193" s="18">
        <f t="shared" si="44"/>
        <v>11.111134165416415</v>
      </c>
      <c r="M193" s="5">
        <f t="shared" si="45"/>
        <v>2.9431114619594832E-3</v>
      </c>
      <c r="N193" s="5">
        <f t="shared" si="45"/>
        <v>2.4717477835725899E-3</v>
      </c>
      <c r="O193" s="6">
        <f t="shared" si="45"/>
        <v>1.4925683231040555E-2</v>
      </c>
      <c r="Q193" s="11">
        <f t="shared" si="49"/>
        <v>456322324</v>
      </c>
      <c r="R193" s="11">
        <f t="shared" si="49"/>
        <v>49187197</v>
      </c>
      <c r="S193" s="8">
        <f t="shared" si="49"/>
        <v>87645847757.389999</v>
      </c>
      <c r="U193" s="6">
        <f t="shared" si="39"/>
        <v>0.96458662493689562</v>
      </c>
      <c r="V193" s="6">
        <f t="shared" si="39"/>
        <v>0.97023609956984669</v>
      </c>
      <c r="W193" s="6">
        <f t="shared" si="39"/>
        <v>0.46959653621721659</v>
      </c>
      <c r="Y193" s="8">
        <f t="shared" si="47"/>
        <v>43107918806552.625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 xml:space="preserve">Top 5% </v>
      </c>
      <c r="C194" s="2">
        <v>1572552</v>
      </c>
      <c r="D194" s="2">
        <v>141483</v>
      </c>
      <c r="E194" s="3">
        <v>3391175990.9100037</v>
      </c>
      <c r="G194" s="7">
        <f t="shared" si="40"/>
        <v>2156.4793983982745</v>
      </c>
      <c r="H194" s="7">
        <f t="shared" si="41"/>
        <v>25877.752780779294</v>
      </c>
      <c r="I194" s="7">
        <f t="shared" si="42"/>
        <v>23968.787705307379</v>
      </c>
      <c r="J194" s="2">
        <f t="shared" si="43"/>
        <v>131046</v>
      </c>
      <c r="K194" s="18">
        <f t="shared" si="44"/>
        <v>11.114777040351138</v>
      </c>
      <c r="M194" s="5">
        <f t="shared" si="45"/>
        <v>3.3241034822082583E-3</v>
      </c>
      <c r="N194" s="5">
        <f t="shared" si="45"/>
        <v>2.7908057878443574E-3</v>
      </c>
      <c r="O194" s="6">
        <f t="shared" si="45"/>
        <v>1.8169537288776492E-2</v>
      </c>
      <c r="Q194" s="11">
        <f t="shared" si="49"/>
        <v>457894876</v>
      </c>
      <c r="R194" s="11">
        <f t="shared" si="49"/>
        <v>49328680</v>
      </c>
      <c r="S194" s="8">
        <f t="shared" si="49"/>
        <v>91037023748.300003</v>
      </c>
      <c r="U194" s="6">
        <f t="shared" si="39"/>
        <v>0.96791072841910386</v>
      </c>
      <c r="V194" s="6">
        <f t="shared" si="39"/>
        <v>0.9730269053576911</v>
      </c>
      <c r="W194" s="6">
        <f t="shared" si="39"/>
        <v>0.4877660735059931</v>
      </c>
      <c r="Y194" s="8">
        <f t="shared" si="47"/>
        <v>58583449347911.969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 xml:space="preserve">Top 5% </v>
      </c>
      <c r="C195" s="2">
        <v>1632145</v>
      </c>
      <c r="D195" s="2">
        <v>146832</v>
      </c>
      <c r="E195" s="3">
        <v>3848725319.4799957</v>
      </c>
      <c r="G195" s="7">
        <f t="shared" si="40"/>
        <v>2358.0780625986022</v>
      </c>
      <c r="H195" s="7">
        <f t="shared" si="41"/>
        <v>28296.936751183224</v>
      </c>
      <c r="I195" s="7">
        <f t="shared" si="42"/>
        <v>26211.761192927945</v>
      </c>
      <c r="J195" s="2">
        <f t="shared" si="43"/>
        <v>136012.08333333334</v>
      </c>
      <c r="K195" s="18">
        <f t="shared" si="44"/>
        <v>11.11573090334532</v>
      </c>
      <c r="M195" s="5">
        <f t="shared" si="45"/>
        <v>3.4500727975728613E-3</v>
      </c>
      <c r="N195" s="5">
        <f t="shared" si="45"/>
        <v>2.8963168397670583E-3</v>
      </c>
      <c r="O195" s="6">
        <f t="shared" si="45"/>
        <v>2.0621034825085788E-2</v>
      </c>
      <c r="Q195" s="11">
        <f t="shared" si="49"/>
        <v>459527021</v>
      </c>
      <c r="R195" s="11">
        <f t="shared" si="49"/>
        <v>49475512</v>
      </c>
      <c r="S195" s="8">
        <f t="shared" si="49"/>
        <v>94885749067.779999</v>
      </c>
      <c r="U195" s="6">
        <f t="shared" si="39"/>
        <v>0.97136080121667678</v>
      </c>
      <c r="V195" s="6">
        <f t="shared" si="39"/>
        <v>0.97592322219745808</v>
      </c>
      <c r="W195" s="6">
        <f t="shared" si="39"/>
        <v>0.50838710833107892</v>
      </c>
      <c r="Y195" s="8">
        <f t="shared" si="47"/>
        <v>75513514825101.531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 xml:space="preserve">Top 5% </v>
      </c>
      <c r="C196" s="2">
        <v>1353861</v>
      </c>
      <c r="D196" s="2">
        <v>121830</v>
      </c>
      <c r="E196" s="3">
        <v>3498011519.4700012</v>
      </c>
      <c r="G196" s="7">
        <f t="shared" si="40"/>
        <v>2583.73017574921</v>
      </c>
      <c r="H196" s="7">
        <f t="shared" si="41"/>
        <v>31004.762108990522</v>
      </c>
      <c r="I196" s="7">
        <f t="shared" si="42"/>
        <v>28712.234420668156</v>
      </c>
      <c r="J196" s="2">
        <f t="shared" si="43"/>
        <v>112821.75</v>
      </c>
      <c r="K196" s="18">
        <f t="shared" si="44"/>
        <v>11.112706229992613</v>
      </c>
      <c r="M196" s="5">
        <f t="shared" si="45"/>
        <v>2.8618284575174335E-3</v>
      </c>
      <c r="N196" s="5">
        <f t="shared" si="45"/>
        <v>2.4031429156370593E-3</v>
      </c>
      <c r="O196" s="6">
        <f t="shared" si="45"/>
        <v>1.8741949963653953E-2</v>
      </c>
      <c r="Q196" s="11">
        <f t="shared" si="49"/>
        <v>460880882</v>
      </c>
      <c r="R196" s="11">
        <f t="shared" si="49"/>
        <v>49597342</v>
      </c>
      <c r="S196" s="8">
        <f t="shared" si="49"/>
        <v>98383760587.25</v>
      </c>
      <c r="U196" s="6">
        <f t="shared" si="39"/>
        <v>0.97422262967419415</v>
      </c>
      <c r="V196" s="6">
        <f t="shared" si="39"/>
        <v>0.97832636511309512</v>
      </c>
      <c r="W196" s="6">
        <f t="shared" si="39"/>
        <v>0.52712905829473289</v>
      </c>
      <c r="Y196" s="8">
        <f t="shared" si="47"/>
        <v>77862390446578.922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 xml:space="preserve">Top 5% </v>
      </c>
      <c r="C197" s="2">
        <v>1356014</v>
      </c>
      <c r="D197" s="2">
        <v>121909</v>
      </c>
      <c r="E197" s="3">
        <v>3834331808.2799988</v>
      </c>
      <c r="G197" s="7">
        <f t="shared" si="40"/>
        <v>2827.6491306726912</v>
      </c>
      <c r="H197" s="7">
        <f t="shared" si="41"/>
        <v>33931.789568072294</v>
      </c>
      <c r="I197" s="7">
        <f t="shared" si="42"/>
        <v>31452.409652117552</v>
      </c>
      <c r="J197" s="2">
        <f t="shared" si="43"/>
        <v>113001.16666666667</v>
      </c>
      <c r="K197" s="18">
        <f t="shared" si="44"/>
        <v>11.123165639944549</v>
      </c>
      <c r="M197" s="5">
        <f t="shared" si="45"/>
        <v>2.8663795278777104E-3</v>
      </c>
      <c r="N197" s="5">
        <f t="shared" si="45"/>
        <v>2.4047012205729154E-3</v>
      </c>
      <c r="O197" s="6">
        <f t="shared" si="45"/>
        <v>2.054391602052779E-2</v>
      </c>
      <c r="Q197" s="11">
        <f t="shared" si="49"/>
        <v>462236896</v>
      </c>
      <c r="R197" s="11">
        <f t="shared" si="49"/>
        <v>49719251</v>
      </c>
      <c r="S197" s="8">
        <f t="shared" si="49"/>
        <v>102218092395.53</v>
      </c>
      <c r="U197" s="6">
        <f t="shared" si="39"/>
        <v>0.97708900920207187</v>
      </c>
      <c r="V197" s="6">
        <f t="shared" si="39"/>
        <v>0.98073106633366813</v>
      </c>
      <c r="W197" s="6">
        <f t="shared" si="39"/>
        <v>0.54767297431526063</v>
      </c>
      <c r="Y197" s="8">
        <f t="shared" si="47"/>
        <v>96332643944320.422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 xml:space="preserve">Top 5% </v>
      </c>
      <c r="C198" s="2">
        <v>1119672</v>
      </c>
      <c r="D198" s="2">
        <v>100544</v>
      </c>
      <c r="E198" s="3">
        <v>3463947994.8899994</v>
      </c>
      <c r="G198" s="7">
        <f t="shared" si="40"/>
        <v>3093.7167267646232</v>
      </c>
      <c r="H198" s="7">
        <f t="shared" si="41"/>
        <v>37124.600721175477</v>
      </c>
      <c r="I198" s="7">
        <f t="shared" si="42"/>
        <v>34452.060738482651</v>
      </c>
      <c r="J198" s="2">
        <f t="shared" si="43"/>
        <v>93306</v>
      </c>
      <c r="K198" s="18">
        <f t="shared" si="44"/>
        <v>11.136139401654997</v>
      </c>
      <c r="M198" s="5">
        <f t="shared" si="45"/>
        <v>2.3667933360112005E-3</v>
      </c>
      <c r="N198" s="5">
        <f t="shared" si="45"/>
        <v>1.983268499629094E-3</v>
      </c>
      <c r="O198" s="6">
        <f t="shared" si="45"/>
        <v>1.8559441452829832E-2</v>
      </c>
      <c r="Q198" s="11">
        <f t="shared" si="49"/>
        <v>463356568</v>
      </c>
      <c r="R198" s="11">
        <f t="shared" si="49"/>
        <v>49819795</v>
      </c>
      <c r="S198" s="8">
        <f t="shared" si="49"/>
        <v>105682040390.42</v>
      </c>
      <c r="U198" s="6">
        <f t="shared" si="39"/>
        <v>0.97945580253808306</v>
      </c>
      <c r="V198" s="6">
        <f t="shared" si="39"/>
        <v>0.98271433483329718</v>
      </c>
      <c r="W198" s="6">
        <f t="shared" si="39"/>
        <v>0.56623241576809047</v>
      </c>
      <c r="Y198" s="8">
        <f t="shared" si="47"/>
        <v>97890175555747.625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 xml:space="preserve">Top 5% </v>
      </c>
      <c r="C199" s="2">
        <v>1227488</v>
      </c>
      <c r="D199" s="2">
        <v>110208</v>
      </c>
      <c r="E199" s="3">
        <v>4179645264.4499969</v>
      </c>
      <c r="G199" s="7">
        <f t="shared" si="40"/>
        <v>3405.0396129738106</v>
      </c>
      <c r="H199" s="7">
        <f t="shared" si="41"/>
        <v>40860.475355685725</v>
      </c>
      <c r="I199" s="7">
        <f t="shared" si="42"/>
        <v>37925.062286313128</v>
      </c>
      <c r="J199" s="2">
        <f t="shared" si="43"/>
        <v>102290.66666666667</v>
      </c>
      <c r="K199" s="18">
        <f t="shared" si="44"/>
        <v>11.137921022067363</v>
      </c>
      <c r="M199" s="5">
        <f t="shared" si="45"/>
        <v>2.594697749370991E-3</v>
      </c>
      <c r="N199" s="5">
        <f t="shared" si="45"/>
        <v>2.1738945616558238E-3</v>
      </c>
      <c r="O199" s="6">
        <f t="shared" si="45"/>
        <v>2.2394066450648471E-2</v>
      </c>
      <c r="Q199" s="11">
        <f t="shared" si="49"/>
        <v>464584056</v>
      </c>
      <c r="R199" s="11">
        <f t="shared" si="49"/>
        <v>49930003</v>
      </c>
      <c r="S199" s="8">
        <f t="shared" si="49"/>
        <v>109861685654.87</v>
      </c>
      <c r="U199" s="6">
        <f t="shared" si="39"/>
        <v>0.98205050028745411</v>
      </c>
      <c r="V199" s="6">
        <f t="shared" si="39"/>
        <v>0.98488822939495302</v>
      </c>
      <c r="W199" s="6">
        <f t="shared" si="39"/>
        <v>0.58862648221873892</v>
      </c>
      <c r="Y199" s="8">
        <f t="shared" si="47"/>
        <v>133499487855622.81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1199491</v>
      </c>
      <c r="D200" s="2">
        <v>107634</v>
      </c>
      <c r="E200" s="3">
        <v>4562883584.6500092</v>
      </c>
      <c r="G200" s="7">
        <f t="shared" si="40"/>
        <v>3804.016524217363</v>
      </c>
      <c r="H200" s="7">
        <f t="shared" si="41"/>
        <v>45648.198290608358</v>
      </c>
      <c r="I200" s="7">
        <f t="shared" si="42"/>
        <v>42392.585843228058</v>
      </c>
      <c r="J200" s="2">
        <f t="shared" si="43"/>
        <v>99957.583333333328</v>
      </c>
      <c r="K200" s="18">
        <f t="shared" si="44"/>
        <v>11.144164483341696</v>
      </c>
      <c r="M200" s="5">
        <f t="shared" si="45"/>
        <v>2.5355169240683082E-3</v>
      </c>
      <c r="N200" s="5">
        <f t="shared" si="45"/>
        <v>2.1231214362774295E-3</v>
      </c>
      <c r="O200" s="6">
        <f t="shared" si="45"/>
        <v>2.4447414011502612E-2</v>
      </c>
      <c r="Q200" s="11">
        <f t="shared" si="49"/>
        <v>465783547</v>
      </c>
      <c r="R200" s="11">
        <f t="shared" si="49"/>
        <v>50037637</v>
      </c>
      <c r="S200" s="8">
        <f t="shared" si="49"/>
        <v>114424569239.52</v>
      </c>
      <c r="U200" s="6">
        <f t="shared" si="39"/>
        <v>0.98458601721152239</v>
      </c>
      <c r="V200" s="6">
        <f t="shared" si="39"/>
        <v>0.98701135083123037</v>
      </c>
      <c r="W200" s="6">
        <f t="shared" si="39"/>
        <v>0.61307389623024156</v>
      </c>
      <c r="Y200" s="8">
        <f t="shared" si="47"/>
        <v>167323574545816.75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962786</v>
      </c>
      <c r="D201" s="2">
        <v>86231</v>
      </c>
      <c r="E201" s="3">
        <v>4088042941.3399963</v>
      </c>
      <c r="G201" s="7">
        <f t="shared" si="40"/>
        <v>4246.0556565425713</v>
      </c>
      <c r="H201" s="7">
        <f t="shared" si="41"/>
        <v>50952.667878510852</v>
      </c>
      <c r="I201" s="7">
        <f t="shared" si="42"/>
        <v>47408.042830768478</v>
      </c>
      <c r="J201" s="2">
        <f t="shared" si="43"/>
        <v>80232.166666666672</v>
      </c>
      <c r="K201" s="18">
        <f t="shared" si="44"/>
        <v>11.165195811251174</v>
      </c>
      <c r="M201" s="5">
        <f t="shared" si="45"/>
        <v>2.0351634128609802E-3</v>
      </c>
      <c r="N201" s="5">
        <f t="shared" si="45"/>
        <v>1.7009391509340826E-3</v>
      </c>
      <c r="O201" s="6">
        <f t="shared" si="45"/>
        <v>2.1903271567119267E-2</v>
      </c>
      <c r="Q201" s="11">
        <f t="shared" si="49"/>
        <v>466746333</v>
      </c>
      <c r="R201" s="11">
        <f t="shared" si="49"/>
        <v>50123868</v>
      </c>
      <c r="S201" s="8">
        <f t="shared" si="49"/>
        <v>118512612180.86</v>
      </c>
      <c r="U201" s="6">
        <f t="shared" si="39"/>
        <v>0.98662118062438342</v>
      </c>
      <c r="V201" s="6">
        <f t="shared" si="39"/>
        <v>0.98871228998216454</v>
      </c>
      <c r="W201" s="6">
        <f t="shared" si="39"/>
        <v>0.6349771677973608</v>
      </c>
      <c r="Y201" s="8">
        <f t="shared" si="47"/>
        <v>171386824827318.38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781690</v>
      </c>
      <c r="D202" s="2">
        <v>69990</v>
      </c>
      <c r="E202" s="3">
        <v>3668426885.2700043</v>
      </c>
      <c r="G202" s="7">
        <f t="shared" si="40"/>
        <v>4692.9433474523203</v>
      </c>
      <c r="H202" s="7">
        <f t="shared" si="41"/>
        <v>56315.32016942784</v>
      </c>
      <c r="I202" s="7">
        <f t="shared" si="42"/>
        <v>52413.586016145222</v>
      </c>
      <c r="J202" s="2">
        <f t="shared" si="43"/>
        <v>65140.833333333336</v>
      </c>
      <c r="K202" s="18">
        <f t="shared" si="44"/>
        <v>11.168595513644807</v>
      </c>
      <c r="M202" s="5">
        <f t="shared" si="45"/>
        <v>1.6523577287157268E-3</v>
      </c>
      <c r="N202" s="5">
        <f t="shared" si="45"/>
        <v>1.3805792716526126E-3</v>
      </c>
      <c r="O202" s="6">
        <f t="shared" si="45"/>
        <v>1.9655016213174299E-2</v>
      </c>
      <c r="Q202" s="11">
        <f t="shared" ref="Q202:S217" si="50">+Q201+C202</f>
        <v>467528023</v>
      </c>
      <c r="R202" s="11">
        <f t="shared" si="50"/>
        <v>50193858</v>
      </c>
      <c r="S202" s="8">
        <f t="shared" si="50"/>
        <v>122181039066.13</v>
      </c>
      <c r="U202" s="6">
        <f t="shared" si="39"/>
        <v>0.98827353835309917</v>
      </c>
      <c r="V202" s="6">
        <f t="shared" si="39"/>
        <v>0.99009286925381712</v>
      </c>
      <c r="W202" s="6">
        <f t="shared" si="39"/>
        <v>0.65463218401053513</v>
      </c>
      <c r="Y202" s="8">
        <f t="shared" si="47"/>
        <v>173313701686564.56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626909</v>
      </c>
      <c r="D203" s="2">
        <v>56256</v>
      </c>
      <c r="E203" s="3">
        <v>3229868235.25</v>
      </c>
      <c r="G203" s="7">
        <f t="shared" si="40"/>
        <v>5152.0527464911174</v>
      </c>
      <c r="H203" s="7">
        <f t="shared" si="41"/>
        <v>61824.632957893409</v>
      </c>
      <c r="I203" s="7">
        <f t="shared" si="42"/>
        <v>57413.755603846701</v>
      </c>
      <c r="J203" s="2">
        <f t="shared" si="43"/>
        <v>52242.416666666664</v>
      </c>
      <c r="K203" s="18">
        <f t="shared" si="44"/>
        <v>11.143860210466439</v>
      </c>
      <c r="M203" s="5">
        <f t="shared" si="45"/>
        <v>1.3251774122112953E-3</v>
      </c>
      <c r="N203" s="5">
        <f t="shared" si="45"/>
        <v>1.1096709173608998E-3</v>
      </c>
      <c r="O203" s="6">
        <f t="shared" si="45"/>
        <v>1.7305268583970405E-2</v>
      </c>
      <c r="Q203" s="11">
        <f t="shared" si="50"/>
        <v>468154932</v>
      </c>
      <c r="R203" s="11">
        <f t="shared" si="50"/>
        <v>50250114</v>
      </c>
      <c r="S203" s="8">
        <f t="shared" si="50"/>
        <v>125410907301.38</v>
      </c>
      <c r="U203" s="6">
        <f t="shared" si="39"/>
        <v>0.98959871576531044</v>
      </c>
      <c r="V203" s="6">
        <f t="shared" si="39"/>
        <v>0.99120254017117804</v>
      </c>
      <c r="W203" s="6">
        <f t="shared" si="39"/>
        <v>0.67193745259450555</v>
      </c>
      <c r="Y203" s="8">
        <f t="shared" si="47"/>
        <v>170273933754634.97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952642</v>
      </c>
      <c r="D204" s="2">
        <v>85784</v>
      </c>
      <c r="E204" s="3">
        <v>5554591305.5800018</v>
      </c>
      <c r="G204" s="7">
        <f t="shared" si="40"/>
        <v>5830.7226697752167</v>
      </c>
      <c r="H204" s="7">
        <f t="shared" si="41"/>
        <v>69968.672037302604</v>
      </c>
      <c r="I204" s="7">
        <f t="shared" si="42"/>
        <v>64750.901165485426</v>
      </c>
      <c r="J204" s="2">
        <f t="shared" si="43"/>
        <v>79386.833333333328</v>
      </c>
      <c r="K204" s="18">
        <f t="shared" si="44"/>
        <v>11.105124498741024</v>
      </c>
      <c r="M204" s="5">
        <f t="shared" si="45"/>
        <v>2.0137207478657872E-3</v>
      </c>
      <c r="N204" s="5">
        <f t="shared" si="45"/>
        <v>1.6921219065501889E-3</v>
      </c>
      <c r="O204" s="6">
        <f t="shared" si="45"/>
        <v>2.9760871780519723E-2</v>
      </c>
      <c r="Q204" s="11">
        <f t="shared" si="50"/>
        <v>469107574</v>
      </c>
      <c r="R204" s="11">
        <f t="shared" si="50"/>
        <v>50335898</v>
      </c>
      <c r="S204" s="8">
        <f t="shared" si="50"/>
        <v>130965498606.96001</v>
      </c>
      <c r="U204" s="6">
        <f t="shared" si="39"/>
        <v>0.99161243651317621</v>
      </c>
      <c r="V204" s="6">
        <f t="shared" si="39"/>
        <v>0.99289466207772825</v>
      </c>
      <c r="W204" s="6">
        <f t="shared" si="39"/>
        <v>0.70169832437502522</v>
      </c>
      <c r="Y204" s="8">
        <f t="shared" si="47"/>
        <v>337832354546537.88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717690</v>
      </c>
      <c r="D205" s="2">
        <v>64663</v>
      </c>
      <c r="E205" s="3">
        <v>4835724269.8099976</v>
      </c>
      <c r="G205" s="7">
        <f t="shared" si="40"/>
        <v>6737.9011408964843</v>
      </c>
      <c r="H205" s="7">
        <f t="shared" si="41"/>
        <v>80854.813690757815</v>
      </c>
      <c r="I205" s="7">
        <f t="shared" si="42"/>
        <v>74783.481586223919</v>
      </c>
      <c r="J205" s="2">
        <f t="shared" si="43"/>
        <v>59807.5</v>
      </c>
      <c r="K205" s="18">
        <f t="shared" si="44"/>
        <v>11.098928289748388</v>
      </c>
      <c r="M205" s="5">
        <f t="shared" si="45"/>
        <v>1.5170727760646676E-3</v>
      </c>
      <c r="N205" s="5">
        <f t="shared" si="45"/>
        <v>1.2755021780664793E-3</v>
      </c>
      <c r="O205" s="6">
        <f t="shared" si="45"/>
        <v>2.5909263533968548E-2</v>
      </c>
      <c r="Q205" s="11">
        <f t="shared" si="50"/>
        <v>469825264</v>
      </c>
      <c r="R205" s="11">
        <f t="shared" si="50"/>
        <v>50400561</v>
      </c>
      <c r="S205" s="8">
        <f t="shared" si="50"/>
        <v>135801222876.77</v>
      </c>
      <c r="U205" s="6">
        <f t="shared" si="39"/>
        <v>0.99312950928924082</v>
      </c>
      <c r="V205" s="6">
        <f t="shared" si="39"/>
        <v>0.99417016425579474</v>
      </c>
      <c r="W205" s="6">
        <f t="shared" si="39"/>
        <v>0.72760758790899382</v>
      </c>
      <c r="Y205" s="8">
        <f t="shared" si="47"/>
        <v>346544403051447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535066</v>
      </c>
      <c r="D206" s="2">
        <v>48228</v>
      </c>
      <c r="E206" s="3">
        <v>4087823296.7799835</v>
      </c>
      <c r="G206" s="7">
        <f t="shared" si="40"/>
        <v>7639.8487229238699</v>
      </c>
      <c r="H206" s="7">
        <f t="shared" si="41"/>
        <v>91678.184675086435</v>
      </c>
      <c r="I206" s="7">
        <f t="shared" si="42"/>
        <v>84760.373575101257</v>
      </c>
      <c r="J206" s="2">
        <f t="shared" si="43"/>
        <v>44588.833333333336</v>
      </c>
      <c r="K206" s="18">
        <f t="shared" si="44"/>
        <v>11.094509413618646</v>
      </c>
      <c r="M206" s="5">
        <f t="shared" si="45"/>
        <v>1.13103716367487E-3</v>
      </c>
      <c r="N206" s="5">
        <f t="shared" si="45"/>
        <v>9.5131557527164162E-4</v>
      </c>
      <c r="O206" s="6">
        <f t="shared" si="45"/>
        <v>2.1902094736416841E-2</v>
      </c>
      <c r="Q206" s="11">
        <f t="shared" si="50"/>
        <v>470360330</v>
      </c>
      <c r="R206" s="11">
        <f t="shared" si="50"/>
        <v>50448789</v>
      </c>
      <c r="S206" s="8">
        <f t="shared" si="50"/>
        <v>139889046173.54999</v>
      </c>
      <c r="U206" s="6">
        <f t="shared" si="39"/>
        <v>0.99426054645291573</v>
      </c>
      <c r="V206" s="6">
        <f t="shared" si="39"/>
        <v>0.99512147983106636</v>
      </c>
      <c r="W206" s="6">
        <f t="shared" si="39"/>
        <v>0.74950968264541062</v>
      </c>
      <c r="Y206" s="8">
        <f t="shared" si="47"/>
        <v>337057528783244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410630</v>
      </c>
      <c r="D207" s="2">
        <v>37219</v>
      </c>
      <c r="E207" s="3">
        <v>3531243967.1700134</v>
      </c>
      <c r="G207" s="7">
        <f t="shared" si="40"/>
        <v>8599.5761809171599</v>
      </c>
      <c r="H207" s="7">
        <f t="shared" si="41"/>
        <v>103194.91417100592</v>
      </c>
      <c r="I207" s="7">
        <f t="shared" si="42"/>
        <v>94877.454181198133</v>
      </c>
      <c r="J207" s="2">
        <f t="shared" si="43"/>
        <v>34219.166666666664</v>
      </c>
      <c r="K207" s="18">
        <f t="shared" si="44"/>
        <v>11.032805824981864</v>
      </c>
      <c r="M207" s="5">
        <f t="shared" si="45"/>
        <v>8.6800093917350726E-4</v>
      </c>
      <c r="N207" s="5">
        <f t="shared" si="45"/>
        <v>7.3415887857749087E-4</v>
      </c>
      <c r="O207" s="6">
        <f t="shared" si="45"/>
        <v>1.8920005658581381E-2</v>
      </c>
      <c r="Q207" s="11">
        <f t="shared" si="50"/>
        <v>470770960</v>
      </c>
      <c r="R207" s="11">
        <f t="shared" si="50"/>
        <v>50486008</v>
      </c>
      <c r="S207" s="8">
        <f t="shared" si="50"/>
        <v>143420290140.72</v>
      </c>
      <c r="U207" s="6">
        <f t="shared" si="39"/>
        <v>0.99512854739208922</v>
      </c>
      <c r="V207" s="6">
        <f t="shared" si="39"/>
        <v>0.99585563870964378</v>
      </c>
      <c r="W207" s="6">
        <f t="shared" si="39"/>
        <v>0.76842968830399205</v>
      </c>
      <c r="Y207" s="8">
        <f t="shared" si="47"/>
        <v>331737349360592.63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460054</v>
      </c>
      <c r="D208" s="2">
        <v>41610</v>
      </c>
      <c r="E208" s="3">
        <v>4454271878.1499939</v>
      </c>
      <c r="G208" s="7">
        <f t="shared" si="40"/>
        <v>9682.0631450873025</v>
      </c>
      <c r="H208" s="7">
        <f t="shared" si="41"/>
        <v>116184.75774104762</v>
      </c>
      <c r="I208" s="7">
        <f t="shared" si="42"/>
        <v>107048.11050588786</v>
      </c>
      <c r="J208" s="2">
        <f t="shared" si="43"/>
        <v>38337.833333333336</v>
      </c>
      <c r="K208" s="18">
        <f t="shared" si="44"/>
        <v>11.056332612352799</v>
      </c>
      <c r="M208" s="5">
        <f t="shared" si="45"/>
        <v>9.7247474385828776E-4</v>
      </c>
      <c r="N208" s="5">
        <f t="shared" si="45"/>
        <v>8.2077301748057169E-4</v>
      </c>
      <c r="O208" s="6">
        <f t="shared" si="45"/>
        <v>2.3865484776175575E-2</v>
      </c>
      <c r="Q208" s="11">
        <f t="shared" si="50"/>
        <v>471231014</v>
      </c>
      <c r="R208" s="11">
        <f t="shared" si="50"/>
        <v>50527618</v>
      </c>
      <c r="S208" s="8">
        <f t="shared" si="50"/>
        <v>147874562018.87</v>
      </c>
      <c r="U208" s="6">
        <f t="shared" si="39"/>
        <v>0.99610102213594753</v>
      </c>
      <c r="V208" s="6">
        <f t="shared" si="39"/>
        <v>0.9966764117271244</v>
      </c>
      <c r="W208" s="6">
        <f t="shared" si="39"/>
        <v>0.79229517308016761</v>
      </c>
      <c r="Y208" s="8">
        <f t="shared" si="47"/>
        <v>476201933764370.38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29">
      <c r="A209" t="s">
        <v>173</v>
      </c>
      <c r="B209" t="str">
        <f t="shared" si="38"/>
        <v xml:space="preserve">Top 5% </v>
      </c>
      <c r="C209" s="2">
        <v>331089</v>
      </c>
      <c r="D209" s="2">
        <v>30104</v>
      </c>
      <c r="E209" s="3">
        <v>3676664385.0700073</v>
      </c>
      <c r="G209" s="7">
        <f t="shared" si="40"/>
        <v>11104.761514487063</v>
      </c>
      <c r="H209" s="7">
        <f t="shared" si="41"/>
        <v>133257.13817384475</v>
      </c>
      <c r="I209" s="7">
        <f t="shared" si="42"/>
        <v>122132.08826302177</v>
      </c>
      <c r="J209" s="2">
        <f t="shared" si="43"/>
        <v>27590.75</v>
      </c>
      <c r="K209" s="18">
        <f t="shared" si="44"/>
        <v>10.998173000265746</v>
      </c>
      <c r="M209" s="5">
        <f t="shared" si="45"/>
        <v>6.9986499512947743E-4</v>
      </c>
      <c r="N209" s="5">
        <f t="shared" si="45"/>
        <v>5.9381280745578299E-4</v>
      </c>
      <c r="O209" s="6">
        <f t="shared" si="45"/>
        <v>1.9699151805129312E-2</v>
      </c>
      <c r="Q209" s="11">
        <f t="shared" si="50"/>
        <v>471562103</v>
      </c>
      <c r="R209" s="11">
        <f t="shared" si="50"/>
        <v>50557722</v>
      </c>
      <c r="S209" s="8">
        <f t="shared" si="50"/>
        <v>151551226403.94</v>
      </c>
      <c r="U209" s="6">
        <f t="shared" si="39"/>
        <v>0.99680088713107706</v>
      </c>
      <c r="V209" s="6">
        <f t="shared" si="39"/>
        <v>0.99727022453458014</v>
      </c>
      <c r="W209" s="6">
        <f t="shared" si="39"/>
        <v>0.81199432488529688</v>
      </c>
      <c r="Y209" s="8">
        <f t="shared" si="47"/>
        <v>455747205206393.75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29">
      <c r="A210" t="s">
        <v>174</v>
      </c>
      <c r="B210" t="str">
        <f t="shared" si="38"/>
        <v xml:space="preserve">Top 5% </v>
      </c>
      <c r="C210" s="2">
        <v>324093</v>
      </c>
      <c r="D210" s="2">
        <v>29390</v>
      </c>
      <c r="E210" s="3">
        <v>4099807542.480011</v>
      </c>
      <c r="G210" s="7">
        <f t="shared" si="40"/>
        <v>12650.095936907033</v>
      </c>
      <c r="H210" s="7">
        <f t="shared" si="41"/>
        <v>151801.1512428844</v>
      </c>
      <c r="I210" s="7">
        <f t="shared" si="42"/>
        <v>139496.68399047334</v>
      </c>
      <c r="J210" s="2">
        <f t="shared" si="43"/>
        <v>27007.75</v>
      </c>
      <c r="K210" s="18">
        <f t="shared" si="44"/>
        <v>11.027322218441647</v>
      </c>
      <c r="M210" s="5">
        <f t="shared" si="45"/>
        <v>6.8507665874280852E-4</v>
      </c>
      <c r="N210" s="5">
        <f t="shared" si="45"/>
        <v>5.797288868962749E-4</v>
      </c>
      <c r="O210" s="6">
        <f t="shared" si="45"/>
        <v>2.1966304969005236E-2</v>
      </c>
      <c r="Q210" s="11">
        <f t="shared" si="50"/>
        <v>471886196</v>
      </c>
      <c r="R210" s="11">
        <f t="shared" si="50"/>
        <v>50587112</v>
      </c>
      <c r="S210" s="8">
        <f t="shared" si="50"/>
        <v>155651033946.42001</v>
      </c>
      <c r="U210" s="6">
        <f t="shared" si="39"/>
        <v>0.9974859637898198</v>
      </c>
      <c r="V210" s="6">
        <f t="shared" si="39"/>
        <v>0.99784995342147642</v>
      </c>
      <c r="W210" s="6">
        <f t="shared" si="39"/>
        <v>0.83396062985430208</v>
      </c>
      <c r="Y210" s="8">
        <f t="shared" si="47"/>
        <v>584141282132250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29">
      <c r="A211" t="s">
        <v>175</v>
      </c>
      <c r="B211" t="str">
        <f t="shared" si="38"/>
        <v xml:space="preserve">Top 5% </v>
      </c>
      <c r="C211" s="2">
        <v>281794</v>
      </c>
      <c r="D211" s="2">
        <v>25680</v>
      </c>
      <c r="E211" s="3">
        <v>4150484292.25</v>
      </c>
      <c r="G211" s="7">
        <f t="shared" si="40"/>
        <v>14728.788733081612</v>
      </c>
      <c r="H211" s="7">
        <f t="shared" si="41"/>
        <v>176745.46479697933</v>
      </c>
      <c r="I211" s="7">
        <f t="shared" si="42"/>
        <v>161623.22010319313</v>
      </c>
      <c r="J211" s="2">
        <f t="shared" si="43"/>
        <v>23482.833333333332</v>
      </c>
      <c r="K211" s="18">
        <f t="shared" si="44"/>
        <v>10.973286604361371</v>
      </c>
      <c r="M211" s="5">
        <f t="shared" si="45"/>
        <v>5.9566387417738431E-4</v>
      </c>
      <c r="N211" s="5">
        <f t="shared" si="45"/>
        <v>5.0654773104785104E-4</v>
      </c>
      <c r="O211" s="6">
        <f t="shared" si="45"/>
        <v>2.2237825260811951E-2</v>
      </c>
      <c r="Q211" s="11">
        <f t="shared" si="50"/>
        <v>472167990</v>
      </c>
      <c r="R211" s="11">
        <f t="shared" si="50"/>
        <v>50612792</v>
      </c>
      <c r="S211" s="8">
        <f t="shared" si="50"/>
        <v>159801518238.67001</v>
      </c>
      <c r="U211" s="6">
        <f t="shared" si="39"/>
        <v>0.99808162766399722</v>
      </c>
      <c r="V211" s="6">
        <f t="shared" si="39"/>
        <v>0.99835650115252428</v>
      </c>
      <c r="W211" s="6">
        <f t="shared" si="39"/>
        <v>0.85619845511511405</v>
      </c>
      <c r="Y211" s="8">
        <f t="shared" si="47"/>
        <v>694806206609450.63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29">
      <c r="A212" t="s">
        <v>176</v>
      </c>
      <c r="B212" t="str">
        <f t="shared" si="38"/>
        <v xml:space="preserve">Top 5% </v>
      </c>
      <c r="C212" s="2">
        <v>199102</v>
      </c>
      <c r="D212" s="2">
        <v>18166</v>
      </c>
      <c r="E212" s="3">
        <v>3394759198.0499878</v>
      </c>
      <c r="G212" s="7">
        <f t="shared" si="40"/>
        <v>17050.35207104895</v>
      </c>
      <c r="H212" s="7">
        <f t="shared" si="41"/>
        <v>204604.22485258739</v>
      </c>
      <c r="I212" s="7">
        <f t="shared" si="42"/>
        <v>186874.33656556136</v>
      </c>
      <c r="J212" s="2">
        <f t="shared" si="43"/>
        <v>16591.833333333332</v>
      </c>
      <c r="K212" s="18">
        <f t="shared" si="44"/>
        <v>10.960145326433997</v>
      </c>
      <c r="M212" s="5">
        <f t="shared" si="45"/>
        <v>4.2086726004267501E-4</v>
      </c>
      <c r="N212" s="5">
        <f t="shared" si="45"/>
        <v>3.5833123373112385E-4</v>
      </c>
      <c r="O212" s="6">
        <f t="shared" si="45"/>
        <v>1.8188735707236007E-2</v>
      </c>
      <c r="Q212" s="11">
        <f t="shared" si="50"/>
        <v>472367092</v>
      </c>
      <c r="R212" s="11">
        <f t="shared" si="50"/>
        <v>50630958</v>
      </c>
      <c r="S212" s="8">
        <f t="shared" si="50"/>
        <v>163196277436.72</v>
      </c>
      <c r="U212" s="6">
        <f t="shared" si="39"/>
        <v>0.99850249492403986</v>
      </c>
      <c r="V212" s="6">
        <f t="shared" si="39"/>
        <v>0.99871483238625547</v>
      </c>
      <c r="W212" s="6">
        <f t="shared" si="39"/>
        <v>0.87438719082235006</v>
      </c>
      <c r="Y212" s="8">
        <f t="shared" si="47"/>
        <v>662810234957852.25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29">
      <c r="A213" t="s">
        <v>177</v>
      </c>
      <c r="B213" t="str">
        <f t="shared" si="38"/>
        <v xml:space="preserve">Top 5% </v>
      </c>
      <c r="C213" s="2">
        <v>140968</v>
      </c>
      <c r="D213" s="2">
        <v>12901</v>
      </c>
      <c r="E213" s="3">
        <v>2733489346.269989</v>
      </c>
      <c r="G213" s="7">
        <f t="shared" si="40"/>
        <v>19390.850024615436</v>
      </c>
      <c r="H213" s="7">
        <f t="shared" si="41"/>
        <v>232690.20029538524</v>
      </c>
      <c r="I213" s="7">
        <f t="shared" si="42"/>
        <v>211881.97397643508</v>
      </c>
      <c r="J213" s="2">
        <f t="shared" si="43"/>
        <v>11747.333333333334</v>
      </c>
      <c r="K213" s="18">
        <f t="shared" si="44"/>
        <v>10.926904891093713</v>
      </c>
      <c r="M213" s="5">
        <f t="shared" si="45"/>
        <v>2.9798201883303937E-4</v>
      </c>
      <c r="N213" s="5">
        <f t="shared" si="45"/>
        <v>2.5447711363895347E-4</v>
      </c>
      <c r="O213" s="6">
        <f t="shared" si="45"/>
        <v>1.4645726656079024E-2</v>
      </c>
      <c r="Q213" s="11">
        <f t="shared" si="50"/>
        <v>472508060</v>
      </c>
      <c r="R213" s="11">
        <f t="shared" si="50"/>
        <v>50643859</v>
      </c>
      <c r="S213" s="8">
        <f t="shared" si="50"/>
        <v>165929766782.98999</v>
      </c>
      <c r="U213" s="6">
        <f t="shared" si="39"/>
        <v>0.99880047694287288</v>
      </c>
      <c r="V213" s="6">
        <f t="shared" si="39"/>
        <v>0.99896930949989438</v>
      </c>
      <c r="W213" s="6">
        <f t="shared" si="39"/>
        <v>0.88903291747842905</v>
      </c>
      <c r="Y213" s="8">
        <f t="shared" si="47"/>
        <v>610437081436998.63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29">
      <c r="A214" t="s">
        <v>178</v>
      </c>
      <c r="B214" t="str">
        <f t="shared" si="38"/>
        <v xml:space="preserve">Top 5% </v>
      </c>
      <c r="C214" s="2">
        <v>105150</v>
      </c>
      <c r="D214" s="2">
        <v>9594</v>
      </c>
      <c r="E214" s="3">
        <v>2273972117.2900085</v>
      </c>
      <c r="G214" s="7">
        <f t="shared" si="40"/>
        <v>21625.983046029563</v>
      </c>
      <c r="H214" s="7">
        <f t="shared" si="41"/>
        <v>259511.79655235476</v>
      </c>
      <c r="I214" s="7">
        <f t="shared" si="42"/>
        <v>237020.23319679056</v>
      </c>
      <c r="J214" s="2">
        <f t="shared" si="43"/>
        <v>8762.5</v>
      </c>
      <c r="K214" s="18">
        <f t="shared" si="44"/>
        <v>10.959974984365228</v>
      </c>
      <c r="M214" s="5">
        <f t="shared" si="45"/>
        <v>2.2226894955092001E-4</v>
      </c>
      <c r="N214" s="5">
        <f t="shared" si="45"/>
        <v>1.8924528550128824E-4</v>
      </c>
      <c r="O214" s="6">
        <f t="shared" si="45"/>
        <v>1.2183685332017122E-2</v>
      </c>
      <c r="Q214" s="11">
        <f t="shared" si="50"/>
        <v>472613210</v>
      </c>
      <c r="R214" s="11">
        <f t="shared" si="50"/>
        <v>50653453</v>
      </c>
      <c r="S214" s="8">
        <f t="shared" si="50"/>
        <v>168203738900.28</v>
      </c>
      <c r="U214" s="6">
        <f t="shared" si="39"/>
        <v>0.99902274589242379</v>
      </c>
      <c r="V214" s="6">
        <f t="shared" si="39"/>
        <v>0.99915855478539561</v>
      </c>
      <c r="W214" s="6">
        <f t="shared" si="39"/>
        <v>0.90121660281044624</v>
      </c>
      <c r="Y214" s="8">
        <f t="shared" si="47"/>
        <v>568787585507243.25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29">
      <c r="A215" t="s">
        <v>179</v>
      </c>
      <c r="B215" t="str">
        <f t="shared" si="38"/>
        <v xml:space="preserve">Top 5% </v>
      </c>
      <c r="C215" s="2">
        <v>82471</v>
      </c>
      <c r="D215" s="2">
        <v>7570</v>
      </c>
      <c r="E215" s="3">
        <v>1982720886.480011</v>
      </c>
      <c r="G215" s="7">
        <f t="shared" si="40"/>
        <v>24041.431369572467</v>
      </c>
      <c r="H215" s="7">
        <f t="shared" si="41"/>
        <v>288497.17643486959</v>
      </c>
      <c r="I215" s="7">
        <f t="shared" si="42"/>
        <v>261918.21485865401</v>
      </c>
      <c r="J215" s="2">
        <f t="shared" si="43"/>
        <v>6872.583333333333</v>
      </c>
      <c r="K215" s="18">
        <f t="shared" si="44"/>
        <v>10.89445178335535</v>
      </c>
      <c r="M215" s="5">
        <f t="shared" si="45"/>
        <v>1.7432945828258606E-4</v>
      </c>
      <c r="N215" s="5">
        <f t="shared" si="45"/>
        <v>1.4932111853708068E-4</v>
      </c>
      <c r="O215" s="6">
        <f t="shared" si="45"/>
        <v>1.062319418888885E-2</v>
      </c>
      <c r="Q215" s="11">
        <f t="shared" si="50"/>
        <v>472695681</v>
      </c>
      <c r="R215" s="11">
        <f t="shared" si="50"/>
        <v>50661023</v>
      </c>
      <c r="S215" s="8">
        <f t="shared" si="50"/>
        <v>170186459786.76001</v>
      </c>
      <c r="U215" s="6">
        <f t="shared" si="39"/>
        <v>0.99919707535070645</v>
      </c>
      <c r="V215" s="6">
        <f t="shared" si="39"/>
        <v>0.99930787590393277</v>
      </c>
      <c r="W215" s="6">
        <f t="shared" si="39"/>
        <v>0.91183979699933504</v>
      </c>
      <c r="Y215" s="8">
        <f t="shared" si="47"/>
        <v>553389763963232.44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29">
      <c r="A216" t="s">
        <v>180</v>
      </c>
      <c r="B216" t="str">
        <f t="shared" si="38"/>
        <v xml:space="preserve">Top 5% </v>
      </c>
      <c r="C216" s="2">
        <v>64163</v>
      </c>
      <c r="D216" s="2">
        <v>5866</v>
      </c>
      <c r="E216" s="3">
        <v>1683993801.9400024</v>
      </c>
      <c r="G216" s="7">
        <f t="shared" si="40"/>
        <v>26245.558997241438</v>
      </c>
      <c r="H216" s="7">
        <f t="shared" si="41"/>
        <v>314946.70796689729</v>
      </c>
      <c r="I216" s="7">
        <f t="shared" si="42"/>
        <v>287077.02044664207</v>
      </c>
      <c r="J216" s="2">
        <f t="shared" si="43"/>
        <v>5346.916666666667</v>
      </c>
      <c r="K216" s="18">
        <f t="shared" si="44"/>
        <v>10.938117967950904</v>
      </c>
      <c r="M216" s="5">
        <f t="shared" si="45"/>
        <v>1.3562950651484242E-4</v>
      </c>
      <c r="N216" s="5">
        <f t="shared" si="45"/>
        <v>1.1570907283203637E-4</v>
      </c>
      <c r="O216" s="6">
        <f t="shared" si="45"/>
        <v>9.0226482672775485E-3</v>
      </c>
      <c r="Q216" s="11">
        <f t="shared" si="50"/>
        <v>472759844</v>
      </c>
      <c r="R216" s="11">
        <f t="shared" si="50"/>
        <v>50666889</v>
      </c>
      <c r="S216" s="8">
        <f t="shared" si="50"/>
        <v>171870453588.70001</v>
      </c>
      <c r="U216" s="6">
        <f t="shared" si="39"/>
        <v>0.99933270485722125</v>
      </c>
      <c r="V216" s="6">
        <f t="shared" si="39"/>
        <v>0.99942358497676476</v>
      </c>
      <c r="W216" s="6">
        <f t="shared" si="39"/>
        <v>0.92086244526661265</v>
      </c>
      <c r="Y216" s="8">
        <f t="shared" si="47"/>
        <v>514543031541481.06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29">
      <c r="A217" t="s">
        <v>181</v>
      </c>
      <c r="B217" t="str">
        <f t="shared" ref="B217:B231" si="51">IF(V217&lt;0.5,$B$11,IF(V217&lt;0.75,$B$12,IF(V217&lt;0.9,$B$13,IF(V217&lt;0.95,$B$14,$B$15))))</f>
        <v xml:space="preserve">Top 5% </v>
      </c>
      <c r="C217" s="2">
        <v>59508</v>
      </c>
      <c r="D217" s="2">
        <v>5464</v>
      </c>
      <c r="E217" s="3">
        <v>1715285636.9499817</v>
      </c>
      <c r="G217" s="7">
        <f t="shared" si="40"/>
        <v>28824.454475868482</v>
      </c>
      <c r="H217" s="7">
        <f t="shared" si="41"/>
        <v>345893.4537104218</v>
      </c>
      <c r="I217" s="7">
        <f t="shared" si="42"/>
        <v>313924.89695277851</v>
      </c>
      <c r="J217" s="2">
        <f t="shared" si="43"/>
        <v>4959</v>
      </c>
      <c r="K217" s="18">
        <f t="shared" si="44"/>
        <v>10.890922401171304</v>
      </c>
      <c r="M217" s="5">
        <f t="shared" si="45"/>
        <v>1.2578964003686304E-4</v>
      </c>
      <c r="N217" s="5">
        <f t="shared" si="45"/>
        <v>1.0777947050021253E-4</v>
      </c>
      <c r="O217" s="6">
        <f t="shared" si="45"/>
        <v>9.1903063789686174E-3</v>
      </c>
      <c r="Q217" s="11">
        <f t="shared" si="50"/>
        <v>472819352</v>
      </c>
      <c r="R217" s="11">
        <f t="shared" si="50"/>
        <v>50672353</v>
      </c>
      <c r="S217" s="8">
        <f t="shared" si="50"/>
        <v>173585739225.64999</v>
      </c>
      <c r="U217" s="6">
        <f t="shared" ref="U217:W231" si="52">+Q217/C$16</f>
        <v>0.9994584944972581</v>
      </c>
      <c r="V217" s="6">
        <f t="shared" si="52"/>
        <v>0.99953136444726498</v>
      </c>
      <c r="W217" s="6">
        <f t="shared" si="52"/>
        <v>0.93005275164558121</v>
      </c>
      <c r="Y217" s="8">
        <f t="shared" si="47"/>
        <v>577175814922431.75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29">
      <c r="A218" t="s">
        <v>182</v>
      </c>
      <c r="B218" t="str">
        <f t="shared" si="51"/>
        <v xml:space="preserve">Top 5% </v>
      </c>
      <c r="C218" s="2">
        <v>44407</v>
      </c>
      <c r="D218" s="2">
        <v>4060</v>
      </c>
      <c r="E218" s="3">
        <v>1397820051.3000183</v>
      </c>
      <c r="G218" s="7">
        <f t="shared" ref="G218:G231" si="53">IF(C218=0,0,+E218/C218)</f>
        <v>31477.470923503464</v>
      </c>
      <c r="H218" s="7">
        <f t="shared" ref="H218:H231" si="54">+G218*12</f>
        <v>377729.65108204156</v>
      </c>
      <c r="I218" s="7">
        <f t="shared" ref="I218:I231" si="55">IF(D218=0,0,E218/D218)</f>
        <v>344290.65302956116</v>
      </c>
      <c r="J218" s="2">
        <f t="shared" ref="J218:J231" si="56">+C218/12</f>
        <v>3700.5833333333335</v>
      </c>
      <c r="K218" s="18">
        <f t="shared" ref="K218:K231" si="57">IF(D218=0,0,C218/D218)</f>
        <v>10.93768472906404</v>
      </c>
      <c r="M218" s="5">
        <f t="shared" ref="M218:O231" si="58">+C218/C$16</f>
        <v>9.3868732693368572E-5</v>
      </c>
      <c r="N218" s="5">
        <f t="shared" si="58"/>
        <v>8.0085038475633761E-5</v>
      </c>
      <c r="O218" s="6">
        <f t="shared" si="58"/>
        <v>7.4893616884447812E-3</v>
      </c>
      <c r="Q218" s="11">
        <f t="shared" ref="Q218:S231" si="59">+Q217+C218</f>
        <v>472863759</v>
      </c>
      <c r="R218" s="11">
        <f t="shared" si="59"/>
        <v>50676413</v>
      </c>
      <c r="S218" s="8">
        <f t="shared" si="59"/>
        <v>174983559276.95001</v>
      </c>
      <c r="U218" s="6">
        <f t="shared" si="52"/>
        <v>0.99955236322995145</v>
      </c>
      <c r="V218" s="6">
        <f t="shared" si="52"/>
        <v>0.99961144948574066</v>
      </c>
      <c r="W218" s="6">
        <f t="shared" si="52"/>
        <v>0.93754211333402604</v>
      </c>
      <c r="Y218" s="8">
        <f t="shared" ref="Y218:Y231" si="60">((H218-$H$16)^2)*J218</f>
        <v>514845580978324.56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29">
      <c r="A219" t="s">
        <v>183</v>
      </c>
      <c r="B219" t="str">
        <f t="shared" si="51"/>
        <v xml:space="preserve">Top 5% </v>
      </c>
      <c r="C219" s="2">
        <v>44106</v>
      </c>
      <c r="D219" s="2">
        <v>4047</v>
      </c>
      <c r="E219" s="3">
        <v>1533080488.0899963</v>
      </c>
      <c r="G219" s="7">
        <f t="shared" si="53"/>
        <v>34759.000772910629</v>
      </c>
      <c r="H219" s="7">
        <f t="shared" si="54"/>
        <v>417108.00927492755</v>
      </c>
      <c r="I219" s="7">
        <f t="shared" si="55"/>
        <v>378818.99878675473</v>
      </c>
      <c r="J219" s="2">
        <f t="shared" si="56"/>
        <v>3675.5</v>
      </c>
      <c r="K219" s="18">
        <f t="shared" si="57"/>
        <v>10.89844329132691</v>
      </c>
      <c r="M219" s="5">
        <f t="shared" si="58"/>
        <v>9.3232470650431555E-5</v>
      </c>
      <c r="N219" s="5">
        <f t="shared" si="58"/>
        <v>7.9828608549480253E-5</v>
      </c>
      <c r="O219" s="6">
        <f t="shared" si="58"/>
        <v>8.2140718056841443E-3</v>
      </c>
      <c r="Q219" s="11">
        <f t="shared" si="59"/>
        <v>472907865</v>
      </c>
      <c r="R219" s="11">
        <f t="shared" si="59"/>
        <v>50680460</v>
      </c>
      <c r="S219" s="8">
        <f t="shared" si="59"/>
        <v>176516639765.04001</v>
      </c>
      <c r="U219" s="6">
        <f t="shared" si="52"/>
        <v>0.99964559570060196</v>
      </c>
      <c r="V219" s="6">
        <f t="shared" si="52"/>
        <v>0.99969127809429015</v>
      </c>
      <c r="W219" s="6">
        <f t="shared" si="52"/>
        <v>0.94575618513971016</v>
      </c>
      <c r="Y219" s="8">
        <f t="shared" si="60"/>
        <v>625026357703340.63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29">
      <c r="A220" t="s">
        <v>184</v>
      </c>
      <c r="B220" t="str">
        <f t="shared" si="51"/>
        <v xml:space="preserve">Top 5% </v>
      </c>
      <c r="C220" s="2">
        <v>40441</v>
      </c>
      <c r="D220" s="2">
        <v>3753</v>
      </c>
      <c r="E220" s="3">
        <v>1588036290.9700012</v>
      </c>
      <c r="G220" s="7">
        <f t="shared" si="53"/>
        <v>39267.977818797786</v>
      </c>
      <c r="H220" s="7">
        <f t="shared" si="54"/>
        <v>471215.73382557346</v>
      </c>
      <c r="I220" s="7">
        <f t="shared" si="55"/>
        <v>423137.83399147383</v>
      </c>
      <c r="J220" s="2">
        <f t="shared" si="56"/>
        <v>3370.0833333333335</v>
      </c>
      <c r="K220" s="18">
        <f t="shared" si="57"/>
        <v>10.775646149746869</v>
      </c>
      <c r="M220" s="5">
        <f t="shared" si="58"/>
        <v>8.5485293283773243E-5</v>
      </c>
      <c r="N220" s="5">
        <f t="shared" si="58"/>
        <v>7.4029347142624019E-5</v>
      </c>
      <c r="O220" s="6">
        <f t="shared" si="58"/>
        <v>8.5085187799312546E-3</v>
      </c>
      <c r="Q220" s="11">
        <f t="shared" si="59"/>
        <v>472948306</v>
      </c>
      <c r="R220" s="11">
        <f t="shared" si="59"/>
        <v>50684213</v>
      </c>
      <c r="S220" s="8">
        <f t="shared" si="59"/>
        <v>178104676056.01001</v>
      </c>
      <c r="U220" s="6">
        <f t="shared" si="52"/>
        <v>0.99973108099388575</v>
      </c>
      <c r="V220" s="6">
        <f t="shared" si="52"/>
        <v>0.99976530744143277</v>
      </c>
      <c r="W220" s="6">
        <f t="shared" si="52"/>
        <v>0.95426470391964147</v>
      </c>
      <c r="Y220" s="8">
        <f t="shared" si="60"/>
        <v>733346691661455.88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29">
      <c r="A221" t="s">
        <v>185</v>
      </c>
      <c r="B221" t="str">
        <f t="shared" si="51"/>
        <v xml:space="preserve">Top 5% </v>
      </c>
      <c r="C221" s="2">
        <v>27930</v>
      </c>
      <c r="D221" s="2">
        <v>2592</v>
      </c>
      <c r="E221" s="3">
        <v>1227798780.3199768</v>
      </c>
      <c r="G221" s="7">
        <f t="shared" si="53"/>
        <v>43959.856080199672</v>
      </c>
      <c r="H221" s="7">
        <f t="shared" si="54"/>
        <v>527518.27296239603</v>
      </c>
      <c r="I221" s="7">
        <f t="shared" si="55"/>
        <v>473687.80104937375</v>
      </c>
      <c r="J221" s="2">
        <f t="shared" si="56"/>
        <v>2327.5</v>
      </c>
      <c r="K221" s="18">
        <f t="shared" si="57"/>
        <v>10.775462962962964</v>
      </c>
      <c r="M221" s="5">
        <f t="shared" si="58"/>
        <v>5.9039198867876331E-5</v>
      </c>
      <c r="N221" s="5">
        <f t="shared" si="58"/>
        <v>5.1128182199222346E-5</v>
      </c>
      <c r="O221" s="6">
        <f t="shared" si="58"/>
        <v>6.5784069543827301E-3</v>
      </c>
      <c r="Q221" s="11">
        <f t="shared" si="59"/>
        <v>472976236</v>
      </c>
      <c r="R221" s="11">
        <f t="shared" si="59"/>
        <v>50686805</v>
      </c>
      <c r="S221" s="8">
        <f t="shared" si="59"/>
        <v>179332474836.32999</v>
      </c>
      <c r="U221" s="6">
        <f t="shared" si="52"/>
        <v>0.9997901201927536</v>
      </c>
      <c r="V221" s="6">
        <f t="shared" si="52"/>
        <v>0.99981643562363198</v>
      </c>
      <c r="W221" s="6">
        <f t="shared" si="52"/>
        <v>0.96084311087402419</v>
      </c>
      <c r="Y221" s="8">
        <f t="shared" si="60"/>
        <v>636112885714868.25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  <row r="222" spans="1:29">
      <c r="A222" t="s">
        <v>186</v>
      </c>
      <c r="B222" t="str">
        <f t="shared" si="51"/>
        <v xml:space="preserve">Top 5% </v>
      </c>
      <c r="C222" s="2">
        <v>36466</v>
      </c>
      <c r="D222" s="2">
        <v>3383</v>
      </c>
      <c r="E222" s="3">
        <v>1845186585.4400024</v>
      </c>
      <c r="G222" s="7">
        <f t="shared" si="53"/>
        <v>50600.191560357664</v>
      </c>
      <c r="H222" s="7">
        <f t="shared" si="54"/>
        <v>607202.29872429196</v>
      </c>
      <c r="I222" s="7">
        <f t="shared" si="55"/>
        <v>545429.08230564662</v>
      </c>
      <c r="J222" s="2">
        <f t="shared" si="56"/>
        <v>3038.8333333333335</v>
      </c>
      <c r="K222" s="18">
        <f t="shared" si="57"/>
        <v>10.779190067986994</v>
      </c>
      <c r="M222" s="5">
        <f t="shared" si="58"/>
        <v>7.708282942771136E-5</v>
      </c>
      <c r="N222" s="5">
        <f t="shared" si="58"/>
        <v>6.6730956936716506E-5</v>
      </c>
      <c r="O222" s="6">
        <f t="shared" si="58"/>
        <v>9.8863009642580421E-3</v>
      </c>
      <c r="Q222" s="11">
        <f t="shared" si="59"/>
        <v>473012702</v>
      </c>
      <c r="R222" s="11">
        <f t="shared" si="59"/>
        <v>50690188</v>
      </c>
      <c r="S222" s="8">
        <f t="shared" si="59"/>
        <v>181177661421.76999</v>
      </c>
      <c r="U222" s="6">
        <f t="shared" si="52"/>
        <v>0.99986720302218124</v>
      </c>
      <c r="V222" s="6">
        <f t="shared" si="52"/>
        <v>0.99988316658056864</v>
      </c>
      <c r="W222" s="6">
        <f t="shared" si="52"/>
        <v>0.97072941183828221</v>
      </c>
      <c r="Y222" s="8">
        <f t="shared" si="60"/>
        <v>1102998255748271.1</v>
      </c>
      <c r="Z222" s="15" t="s">
        <v>270</v>
      </c>
      <c r="AA222" s="15" t="s">
        <v>270</v>
      </c>
      <c r="AB222" s="15" t="s">
        <v>270</v>
      </c>
      <c r="AC222" s="15" t="s">
        <v>270</v>
      </c>
    </row>
    <row r="223" spans="1:29">
      <c r="A223" t="s">
        <v>187</v>
      </c>
      <c r="B223" t="str">
        <f t="shared" si="51"/>
        <v xml:space="preserve">Top 5% </v>
      </c>
      <c r="C223" s="2">
        <v>21191</v>
      </c>
      <c r="D223" s="2">
        <v>1981</v>
      </c>
      <c r="E223" s="3">
        <v>1276246195.4900208</v>
      </c>
      <c r="G223" s="7">
        <f t="shared" si="53"/>
        <v>60225.859822095263</v>
      </c>
      <c r="H223" s="7">
        <f t="shared" si="54"/>
        <v>722710.31786514318</v>
      </c>
      <c r="I223" s="7">
        <f t="shared" si="55"/>
        <v>644243.41014135326</v>
      </c>
      <c r="J223" s="2">
        <f t="shared" si="56"/>
        <v>1765.9166666666667</v>
      </c>
      <c r="K223" s="18">
        <f t="shared" si="57"/>
        <v>10.697122665320546</v>
      </c>
      <c r="M223" s="5">
        <f t="shared" si="58"/>
        <v>4.4794116119196823E-5</v>
      </c>
      <c r="N223" s="5">
        <f t="shared" si="58"/>
        <v>3.9075975670007508E-5</v>
      </c>
      <c r="O223" s="6">
        <f t="shared" si="58"/>
        <v>6.837982723625167E-3</v>
      </c>
      <c r="Q223" s="11">
        <f t="shared" si="59"/>
        <v>473033893</v>
      </c>
      <c r="R223" s="11">
        <f t="shared" si="59"/>
        <v>50692169</v>
      </c>
      <c r="S223" s="8">
        <f t="shared" si="59"/>
        <v>182453907617.26001</v>
      </c>
      <c r="U223" s="6">
        <f t="shared" si="52"/>
        <v>0.99991199713830048</v>
      </c>
      <c r="V223" s="6">
        <f t="shared" si="52"/>
        <v>0.99992224255623863</v>
      </c>
      <c r="W223" s="6">
        <f t="shared" si="52"/>
        <v>0.97756739456190733</v>
      </c>
      <c r="Y223" s="8">
        <f t="shared" si="60"/>
        <v>910311569275706</v>
      </c>
      <c r="Z223" s="15" t="s">
        <v>270</v>
      </c>
      <c r="AA223" s="15" t="s">
        <v>270</v>
      </c>
      <c r="AB223" s="15" t="s">
        <v>270</v>
      </c>
      <c r="AC223" s="15" t="s">
        <v>270</v>
      </c>
    </row>
    <row r="224" spans="1:29">
      <c r="A224" t="s">
        <v>188</v>
      </c>
      <c r="B224" t="str">
        <f t="shared" si="51"/>
        <v xml:space="preserve">Top 5% </v>
      </c>
      <c r="C224" s="2">
        <v>13099</v>
      </c>
      <c r="D224" s="2">
        <v>1224</v>
      </c>
      <c r="E224" s="3">
        <v>912366078.03997803</v>
      </c>
      <c r="G224" s="7">
        <f t="shared" si="53"/>
        <v>69651.582413923054</v>
      </c>
      <c r="H224" s="7">
        <f t="shared" si="54"/>
        <v>835818.98896707664</v>
      </c>
      <c r="I224" s="7">
        <f t="shared" si="55"/>
        <v>745397.12258168135</v>
      </c>
      <c r="J224" s="2">
        <f t="shared" si="56"/>
        <v>1091.5833333333333</v>
      </c>
      <c r="K224" s="18">
        <f t="shared" si="57"/>
        <v>10.701797385620916</v>
      </c>
      <c r="M224" s="5">
        <f t="shared" si="58"/>
        <v>2.768902491837852E-5</v>
      </c>
      <c r="N224" s="5">
        <f t="shared" si="58"/>
        <v>2.4143863816299441E-5</v>
      </c>
      <c r="O224" s="6">
        <f t="shared" si="58"/>
        <v>4.888354222959016E-3</v>
      </c>
      <c r="Q224" s="11">
        <f t="shared" si="59"/>
        <v>473046992</v>
      </c>
      <c r="R224" s="11">
        <f t="shared" si="59"/>
        <v>50693393</v>
      </c>
      <c r="S224" s="8">
        <f t="shared" si="59"/>
        <v>183366273695.29999</v>
      </c>
      <c r="U224" s="6">
        <f t="shared" si="52"/>
        <v>0.99993968616321882</v>
      </c>
      <c r="V224" s="6">
        <f t="shared" si="52"/>
        <v>0.99994638642005496</v>
      </c>
      <c r="W224" s="6">
        <f t="shared" si="52"/>
        <v>0.98245574878486641</v>
      </c>
      <c r="Y224" s="8">
        <f t="shared" si="60"/>
        <v>753958501043164.63</v>
      </c>
      <c r="Z224" s="15" t="s">
        <v>270</v>
      </c>
      <c r="AA224" s="15" t="s">
        <v>270</v>
      </c>
      <c r="AB224" s="15" t="s">
        <v>270</v>
      </c>
      <c r="AC224" s="15" t="s">
        <v>270</v>
      </c>
    </row>
    <row r="225" spans="1:29">
      <c r="A225" t="s">
        <v>189</v>
      </c>
      <c r="B225" t="str">
        <f t="shared" si="51"/>
        <v xml:space="preserve">Top 5% </v>
      </c>
      <c r="C225" s="2">
        <v>7934</v>
      </c>
      <c r="D225" s="2">
        <v>747</v>
      </c>
      <c r="E225" s="3">
        <v>633527359.80999756</v>
      </c>
      <c r="G225" s="7">
        <f t="shared" si="53"/>
        <v>79849.679834887516</v>
      </c>
      <c r="H225" s="7">
        <f t="shared" si="54"/>
        <v>958196.15801865025</v>
      </c>
      <c r="I225" s="7">
        <f t="shared" si="55"/>
        <v>848095.5285274398</v>
      </c>
      <c r="J225" s="2">
        <f t="shared" si="56"/>
        <v>661.16666666666663</v>
      </c>
      <c r="K225" s="18">
        <f t="shared" si="57"/>
        <v>10.621151271753682</v>
      </c>
      <c r="M225" s="5">
        <f t="shared" si="58"/>
        <v>1.6771106473961002E-5</v>
      </c>
      <c r="N225" s="5">
        <f t="shared" si="58"/>
        <v>1.4734858064359217E-5</v>
      </c>
      <c r="O225" s="6">
        <f t="shared" si="58"/>
        <v>3.3943679179089092E-3</v>
      </c>
      <c r="Q225" s="11">
        <f t="shared" si="59"/>
        <v>473054926</v>
      </c>
      <c r="R225" s="11">
        <f t="shared" si="59"/>
        <v>50694140</v>
      </c>
      <c r="S225" s="8">
        <f t="shared" si="59"/>
        <v>183999801055.10999</v>
      </c>
      <c r="U225" s="6">
        <f t="shared" si="52"/>
        <v>0.99995645726969284</v>
      </c>
      <c r="V225" s="6">
        <f t="shared" si="52"/>
        <v>0.99996112127811931</v>
      </c>
      <c r="W225" s="6">
        <f t="shared" si="52"/>
        <v>0.98585011670277534</v>
      </c>
      <c r="Y225" s="8">
        <f t="shared" si="60"/>
        <v>601059664166699.38</v>
      </c>
      <c r="Z225" s="15" t="s">
        <v>270</v>
      </c>
      <c r="AA225" s="15" t="s">
        <v>270</v>
      </c>
      <c r="AB225" s="15" t="s">
        <v>270</v>
      </c>
      <c r="AC225" s="15" t="s">
        <v>270</v>
      </c>
    </row>
    <row r="226" spans="1:29">
      <c r="A226" t="s">
        <v>190</v>
      </c>
      <c r="B226" t="str">
        <f t="shared" si="51"/>
        <v xml:space="preserve">Top 5% </v>
      </c>
      <c r="C226" s="2">
        <v>5253</v>
      </c>
      <c r="D226" s="2">
        <v>495</v>
      </c>
      <c r="E226" s="3">
        <v>468083178.18002319</v>
      </c>
      <c r="G226" s="7">
        <f t="shared" si="53"/>
        <v>89107.781873219719</v>
      </c>
      <c r="H226" s="7">
        <f t="shared" si="54"/>
        <v>1069293.3824786367</v>
      </c>
      <c r="I226" s="7">
        <f t="shared" si="55"/>
        <v>945622.582181865</v>
      </c>
      <c r="J226" s="2">
        <f t="shared" si="56"/>
        <v>437.75</v>
      </c>
      <c r="K226" s="18">
        <f t="shared" si="57"/>
        <v>10.612121212121211</v>
      </c>
      <c r="M226" s="5">
        <f t="shared" si="58"/>
        <v>1.1103935254312723E-5</v>
      </c>
      <c r="N226" s="5">
        <f t="shared" si="58"/>
        <v>9.764062572768156E-6</v>
      </c>
      <c r="O226" s="6">
        <f t="shared" si="58"/>
        <v>2.5079367107422551E-3</v>
      </c>
      <c r="Q226" s="11">
        <f t="shared" si="59"/>
        <v>473060179</v>
      </c>
      <c r="R226" s="11">
        <f t="shared" si="59"/>
        <v>50694635</v>
      </c>
      <c r="S226" s="8">
        <f t="shared" si="59"/>
        <v>184467884233.29001</v>
      </c>
      <c r="U226" s="6">
        <f t="shared" si="52"/>
        <v>0.99996756120494712</v>
      </c>
      <c r="V226" s="6">
        <f t="shared" si="52"/>
        <v>0.99997088534069212</v>
      </c>
      <c r="W226" s="6">
        <f t="shared" si="52"/>
        <v>0.98835805341351757</v>
      </c>
      <c r="Y226" s="8">
        <f t="shared" si="60"/>
        <v>496095949288345.69</v>
      </c>
      <c r="Z226" s="15" t="s">
        <v>270</v>
      </c>
      <c r="AA226" s="15" t="s">
        <v>270</v>
      </c>
      <c r="AB226" s="15" t="s">
        <v>270</v>
      </c>
      <c r="AC226" s="15" t="s">
        <v>270</v>
      </c>
    </row>
    <row r="227" spans="1:29">
      <c r="A227" t="s">
        <v>191</v>
      </c>
      <c r="B227" t="str">
        <f t="shared" si="51"/>
        <v xml:space="preserve">Top 5% </v>
      </c>
      <c r="C227" s="2">
        <v>3711</v>
      </c>
      <c r="D227" s="2">
        <v>351</v>
      </c>
      <c r="E227" s="3">
        <v>366520102.75</v>
      </c>
      <c r="G227" s="7">
        <f t="shared" si="53"/>
        <v>98765.859000269469</v>
      </c>
      <c r="H227" s="7">
        <f t="shared" si="54"/>
        <v>1185190.3080032337</v>
      </c>
      <c r="I227" s="7">
        <f t="shared" si="55"/>
        <v>1044216.816951567</v>
      </c>
      <c r="J227" s="2">
        <f t="shared" si="56"/>
        <v>309.25</v>
      </c>
      <c r="K227" s="18">
        <f t="shared" si="57"/>
        <v>10.572649572649572</v>
      </c>
      <c r="M227" s="5">
        <f t="shared" si="58"/>
        <v>7.8444134263762648E-6</v>
      </c>
      <c r="N227" s="5">
        <f t="shared" si="58"/>
        <v>6.9236080061446924E-6</v>
      </c>
      <c r="O227" s="6">
        <f t="shared" si="58"/>
        <v>1.963773243220938E-3</v>
      </c>
      <c r="Q227" s="11">
        <f t="shared" si="59"/>
        <v>473063890</v>
      </c>
      <c r="R227" s="11">
        <f t="shared" si="59"/>
        <v>50694986</v>
      </c>
      <c r="S227" s="8">
        <f t="shared" si="59"/>
        <v>184834404336.04001</v>
      </c>
      <c r="U227" s="6">
        <f t="shared" si="52"/>
        <v>0.9999754056183735</v>
      </c>
      <c r="V227" s="6">
        <f t="shared" si="52"/>
        <v>0.99997780894869825</v>
      </c>
      <c r="W227" s="6">
        <f t="shared" si="52"/>
        <v>0.99032182665673851</v>
      </c>
      <c r="Y227" s="8">
        <f t="shared" si="60"/>
        <v>430932561064958.44</v>
      </c>
      <c r="Z227" s="15" t="s">
        <v>270</v>
      </c>
      <c r="AA227" s="15" t="s">
        <v>270</v>
      </c>
      <c r="AB227" s="15" t="s">
        <v>270</v>
      </c>
      <c r="AC227" s="15" t="s">
        <v>270</v>
      </c>
    </row>
    <row r="228" spans="1:29">
      <c r="A228" t="s">
        <v>192</v>
      </c>
      <c r="B228" t="str">
        <f t="shared" si="51"/>
        <v xml:space="preserve">Top 5% </v>
      </c>
      <c r="C228" s="2">
        <v>3966</v>
      </c>
      <c r="D228" s="2">
        <v>376</v>
      </c>
      <c r="E228" s="3">
        <v>438706877.63998413</v>
      </c>
      <c r="G228" s="7">
        <f t="shared" si="53"/>
        <v>110616.96360060114</v>
      </c>
      <c r="H228" s="7">
        <f t="shared" si="54"/>
        <v>1327403.5632072138</v>
      </c>
      <c r="I228" s="7">
        <f t="shared" si="55"/>
        <v>1166773.6107446386</v>
      </c>
      <c r="J228" s="2">
        <f t="shared" si="56"/>
        <v>330.5</v>
      </c>
      <c r="K228" s="18">
        <f t="shared" si="57"/>
        <v>10.547872340425531</v>
      </c>
      <c r="M228" s="5">
        <f t="shared" si="58"/>
        <v>8.383439409595328E-6</v>
      </c>
      <c r="N228" s="5">
        <f t="shared" si="58"/>
        <v>7.4167424795168215E-6</v>
      </c>
      <c r="O228" s="6">
        <f t="shared" si="58"/>
        <v>2.3505418160215848E-3</v>
      </c>
      <c r="Q228" s="11">
        <f t="shared" si="59"/>
        <v>473067856</v>
      </c>
      <c r="R228" s="11">
        <f t="shared" si="59"/>
        <v>50695362</v>
      </c>
      <c r="S228" s="8">
        <f t="shared" si="59"/>
        <v>185273111213.67999</v>
      </c>
      <c r="U228" s="6">
        <f t="shared" si="52"/>
        <v>0.99998378905778307</v>
      </c>
      <c r="V228" s="6">
        <f t="shared" si="52"/>
        <v>0.99998522569117776</v>
      </c>
      <c r="W228" s="6">
        <f t="shared" si="52"/>
        <v>0.99267236847276008</v>
      </c>
      <c r="Y228" s="8">
        <f t="shared" si="60"/>
        <v>578194526489134.63</v>
      </c>
      <c r="Z228" s="15" t="s">
        <v>270</v>
      </c>
      <c r="AA228" s="15" t="s">
        <v>270</v>
      </c>
      <c r="AB228" s="15" t="s">
        <v>270</v>
      </c>
      <c r="AC228" s="15" t="s">
        <v>270</v>
      </c>
    </row>
    <row r="229" spans="1:29">
      <c r="A229" t="s">
        <v>193</v>
      </c>
      <c r="B229" t="str">
        <f t="shared" si="51"/>
        <v xml:space="preserve">Top 5% </v>
      </c>
      <c r="C229" s="2">
        <v>2992</v>
      </c>
      <c r="D229" s="2">
        <v>295</v>
      </c>
      <c r="E229" s="3">
        <v>400285481.94000244</v>
      </c>
      <c r="G229" s="7">
        <f t="shared" si="53"/>
        <v>133785.25465909173</v>
      </c>
      <c r="H229" s="7">
        <f t="shared" si="54"/>
        <v>1605423.0559091009</v>
      </c>
      <c r="I229" s="7">
        <f t="shared" si="55"/>
        <v>1356899.9387796693</v>
      </c>
      <c r="J229" s="2">
        <f t="shared" si="56"/>
        <v>249.33333333333334</v>
      </c>
      <c r="K229" s="18">
        <f t="shared" si="57"/>
        <v>10.142372881355932</v>
      </c>
      <c r="M229" s="5">
        <f t="shared" si="58"/>
        <v>6.3245715364370204E-6</v>
      </c>
      <c r="N229" s="5">
        <f t="shared" si="58"/>
        <v>5.8189867857911232E-6</v>
      </c>
      <c r="O229" s="6">
        <f t="shared" si="58"/>
        <v>2.1446843247769844E-3</v>
      </c>
      <c r="Q229" s="11">
        <f t="shared" si="59"/>
        <v>473070848</v>
      </c>
      <c r="R229" s="11">
        <f t="shared" si="59"/>
        <v>50695657</v>
      </c>
      <c r="S229" s="8">
        <f t="shared" si="59"/>
        <v>185673396695.62</v>
      </c>
      <c r="U229" s="6">
        <f t="shared" si="52"/>
        <v>0.99999011362931955</v>
      </c>
      <c r="V229" s="6">
        <f t="shared" si="52"/>
        <v>0.99999104467796351</v>
      </c>
      <c r="W229" s="6">
        <f t="shared" si="52"/>
        <v>0.99481705279753707</v>
      </c>
      <c r="Y229" s="8">
        <f t="shared" si="60"/>
        <v>638842974353643.38</v>
      </c>
      <c r="Z229" s="15" t="s">
        <v>270</v>
      </c>
      <c r="AA229" s="15" t="s">
        <v>270</v>
      </c>
      <c r="AB229" s="15" t="s">
        <v>270</v>
      </c>
      <c r="AC229" s="15" t="s">
        <v>270</v>
      </c>
    </row>
    <row r="230" spans="1:29">
      <c r="A230" t="s">
        <v>195</v>
      </c>
      <c r="B230" t="str">
        <f t="shared" si="51"/>
        <v xml:space="preserve">Top 5% </v>
      </c>
      <c r="C230" s="2">
        <v>2683</v>
      </c>
      <c r="D230" s="2">
        <v>264</v>
      </c>
      <c r="E230" s="3">
        <v>448037468.98001099</v>
      </c>
      <c r="G230" s="7">
        <f t="shared" si="53"/>
        <v>166991.2295862881</v>
      </c>
      <c r="H230" s="7">
        <f t="shared" si="54"/>
        <v>2003894.7550354572</v>
      </c>
      <c r="I230" s="7">
        <f t="shared" si="55"/>
        <v>1697111.6249242839</v>
      </c>
      <c r="J230" s="2">
        <f t="shared" si="56"/>
        <v>223.58333333333334</v>
      </c>
      <c r="K230" s="18">
        <f t="shared" si="57"/>
        <v>10.162878787878787</v>
      </c>
      <c r="M230" s="5">
        <f t="shared" si="58"/>
        <v>5.6713988744186244E-6</v>
      </c>
      <c r="N230" s="5">
        <f t="shared" si="58"/>
        <v>5.2075000388096831E-6</v>
      </c>
      <c r="O230" s="6">
        <f t="shared" si="58"/>
        <v>2.4005340687779683E-3</v>
      </c>
      <c r="Q230" s="11">
        <f t="shared" si="59"/>
        <v>473073531</v>
      </c>
      <c r="R230" s="11">
        <f t="shared" si="59"/>
        <v>50695921</v>
      </c>
      <c r="S230" s="8">
        <f t="shared" si="59"/>
        <v>186121434164.60001</v>
      </c>
      <c r="U230" s="6">
        <f t="shared" si="52"/>
        <v>0.99999578502819397</v>
      </c>
      <c r="V230" s="6">
        <f t="shared" si="52"/>
        <v>0.99999625217800236</v>
      </c>
      <c r="W230" s="6">
        <f t="shared" si="52"/>
        <v>0.99721758686631501</v>
      </c>
      <c r="Y230" s="8">
        <f t="shared" si="60"/>
        <v>893582643718964.63</v>
      </c>
      <c r="Z230" s="15" t="s">
        <v>270</v>
      </c>
      <c r="AA230" s="15" t="s">
        <v>270</v>
      </c>
      <c r="AB230" s="15" t="s">
        <v>270</v>
      </c>
      <c r="AC230" s="15" t="s">
        <v>270</v>
      </c>
    </row>
    <row r="231" spans="1:29">
      <c r="A231" t="s">
        <v>201</v>
      </c>
      <c r="B231" t="str">
        <f t="shared" si="51"/>
        <v xml:space="preserve">Top 5% </v>
      </c>
      <c r="C231" s="2">
        <v>1994</v>
      </c>
      <c r="D231" s="2">
        <v>190</v>
      </c>
      <c r="E231" s="3">
        <v>519311662.47000122</v>
      </c>
      <c r="G231" s="7">
        <f t="shared" si="53"/>
        <v>260437.14266298959</v>
      </c>
      <c r="H231" s="7">
        <f t="shared" si="54"/>
        <v>3125245.7119558752</v>
      </c>
      <c r="I231" s="7">
        <f t="shared" si="55"/>
        <v>2733219.2761579012</v>
      </c>
      <c r="J231" s="2">
        <f t="shared" si="56"/>
        <v>166.16666666666666</v>
      </c>
      <c r="K231" s="18">
        <f t="shared" si="57"/>
        <v>10.494736842105263</v>
      </c>
      <c r="M231" s="5">
        <f t="shared" si="58"/>
        <v>4.2149718060345648E-6</v>
      </c>
      <c r="N231" s="5">
        <f t="shared" si="58"/>
        <v>3.7478219976281808E-6</v>
      </c>
      <c r="O231" s="6">
        <f t="shared" si="58"/>
        <v>2.7824131336849881E-3</v>
      </c>
      <c r="Q231" s="11">
        <f t="shared" si="59"/>
        <v>473075525</v>
      </c>
      <c r="R231" s="11">
        <f t="shared" si="59"/>
        <v>50696111</v>
      </c>
      <c r="S231" s="8">
        <f t="shared" si="59"/>
        <v>186640745827.07001</v>
      </c>
      <c r="U231" s="6">
        <f t="shared" si="52"/>
        <v>1</v>
      </c>
      <c r="V231" s="6">
        <f t="shared" si="52"/>
        <v>1</v>
      </c>
      <c r="W231" s="6">
        <f t="shared" si="52"/>
        <v>1</v>
      </c>
      <c r="Y231" s="8">
        <f t="shared" si="60"/>
        <v>1618063099865035.3</v>
      </c>
      <c r="Z231" s="15" t="s">
        <v>270</v>
      </c>
      <c r="AA231" s="15" t="s">
        <v>270</v>
      </c>
      <c r="AB231" s="15" t="s">
        <v>270</v>
      </c>
      <c r="AC231" s="15" t="s">
        <v>270</v>
      </c>
    </row>
    <row r="232" spans="1:29">
      <c r="E232" s="3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F8F9-568B-4BE0-AE82-2109E5F1F79A}">
  <sheetPr>
    <tabColor rgb="FF77C4D5"/>
    <pageSetUpPr fitToPage="1"/>
  </sheetPr>
  <dimension ref="A1:G44"/>
  <sheetViews>
    <sheetView workbookViewId="0">
      <selection activeCell="E23" sqref="E23"/>
    </sheetView>
  </sheetViews>
  <sheetFormatPr defaultRowHeight="15"/>
  <cols>
    <col min="2" max="2" width="26.28515625" customWidth="1"/>
    <col min="3" max="3" width="28.28515625" customWidth="1"/>
    <col min="4" max="4" width="18.5703125" style="18" customWidth="1"/>
    <col min="5" max="5" width="22.140625" style="18" customWidth="1"/>
  </cols>
  <sheetData>
    <row r="1" spans="1:1" ht="18.75">
      <c r="A1" s="20" t="s">
        <v>238</v>
      </c>
    </row>
    <row r="2" spans="1:1" ht="18.75">
      <c r="A2" s="20" t="s">
        <v>239</v>
      </c>
    </row>
    <row r="3" spans="1:1" ht="18.75">
      <c r="A3" s="20" t="s">
        <v>431</v>
      </c>
    </row>
    <row r="18" spans="1:7">
      <c r="A18" s="107" t="s">
        <v>395</v>
      </c>
    </row>
    <row r="23" spans="1:7">
      <c r="A23" s="50"/>
      <c r="B23" s="108"/>
      <c r="C23" s="108"/>
    </row>
    <row r="24" spans="1:7">
      <c r="A24" s="50"/>
      <c r="B24" s="108" t="s">
        <v>221</v>
      </c>
      <c r="C24" s="108" t="s">
        <v>226</v>
      </c>
    </row>
    <row r="25" spans="1:7">
      <c r="A25" s="10" t="s">
        <v>394</v>
      </c>
      <c r="B25" s="106">
        <f>+'Tab6 2013 CM CD'!AC16</f>
        <v>4.6399114144358249</v>
      </c>
      <c r="C25" s="106">
        <f>+'Tab11 2013 MA CD'!AC16</f>
        <v>2.0694170230521833</v>
      </c>
      <c r="F25" s="10"/>
      <c r="G25" s="10"/>
    </row>
    <row r="26" spans="1:7">
      <c r="A26" s="10" t="s">
        <v>222</v>
      </c>
      <c r="B26" s="18">
        <f>+'Tab5 2014 CM CD'!AC16</f>
        <v>4.7300915332527182</v>
      </c>
      <c r="C26" s="18">
        <f>+'Tab10 2014 MA CD'!AC16</f>
        <v>2.0796297139303297</v>
      </c>
    </row>
    <row r="27" spans="1:7">
      <c r="A27" s="10" t="s">
        <v>223</v>
      </c>
      <c r="B27" s="18">
        <f>+'Tab4 2015 CM CD'!AC16</f>
        <v>4.7247067852032227</v>
      </c>
      <c r="C27" s="18">
        <f>+'Tab9 2015 MA CD'!AC16</f>
        <v>2.0776977476172585</v>
      </c>
    </row>
    <row r="28" spans="1:7">
      <c r="A28" s="10" t="s">
        <v>224</v>
      </c>
      <c r="B28" s="18">
        <f>+'Tab2 2017 CM CD'!AC16</f>
        <v>4.7814735683055591</v>
      </c>
      <c r="C28" s="18">
        <f>+'Tab8 2016 MA CD'!AC16</f>
        <v>2.0578879585889438</v>
      </c>
    </row>
    <row r="29" spans="1:7">
      <c r="A29" s="10" t="s">
        <v>225</v>
      </c>
      <c r="B29" s="18">
        <f>+'Tab2 2017 CM CD'!AC16</f>
        <v>4.7814735683055591</v>
      </c>
      <c r="C29" s="18">
        <f>+'Tab7 2017 MA CD'!AC16</f>
        <v>2.1011373325197389</v>
      </c>
    </row>
    <row r="30" spans="1:7">
      <c r="C30" s="10"/>
    </row>
    <row r="31" spans="1:7">
      <c r="A31" s="107" t="s">
        <v>342</v>
      </c>
    </row>
    <row r="33" spans="1:3">
      <c r="A33" s="109"/>
      <c r="B33" s="109"/>
      <c r="C33" s="109"/>
    </row>
    <row r="34" spans="1:3">
      <c r="A34" s="109" t="s">
        <v>396</v>
      </c>
      <c r="B34" s="110" t="s">
        <v>415</v>
      </c>
      <c r="C34" s="110" t="s">
        <v>417</v>
      </c>
    </row>
    <row r="35" spans="1:3">
      <c r="A35" s="53" t="s">
        <v>394</v>
      </c>
      <c r="B35" s="111" t="s">
        <v>221</v>
      </c>
      <c r="C35" s="111" t="s">
        <v>432</v>
      </c>
    </row>
    <row r="36" spans="1:3">
      <c r="A36" s="53" t="s">
        <v>222</v>
      </c>
      <c r="B36" s="111" t="s">
        <v>221</v>
      </c>
      <c r="C36" s="111" t="s">
        <v>433</v>
      </c>
    </row>
    <row r="37" spans="1:3">
      <c r="A37" s="53" t="s">
        <v>223</v>
      </c>
      <c r="B37" s="111" t="s">
        <v>221</v>
      </c>
      <c r="C37" s="111" t="s">
        <v>434</v>
      </c>
    </row>
    <row r="38" spans="1:3">
      <c r="A38" s="53" t="s">
        <v>224</v>
      </c>
      <c r="B38" s="111" t="s">
        <v>221</v>
      </c>
      <c r="C38" s="111" t="s">
        <v>435</v>
      </c>
    </row>
    <row r="39" spans="1:3">
      <c r="A39" s="53" t="s">
        <v>225</v>
      </c>
      <c r="B39" s="111" t="s">
        <v>221</v>
      </c>
      <c r="C39" s="111" t="s">
        <v>436</v>
      </c>
    </row>
    <row r="40" spans="1:3">
      <c r="A40" s="53" t="s">
        <v>394</v>
      </c>
      <c r="B40" s="111" t="s">
        <v>226</v>
      </c>
      <c r="C40" s="111" t="s">
        <v>437</v>
      </c>
    </row>
    <row r="41" spans="1:3">
      <c r="A41" s="53" t="s">
        <v>222</v>
      </c>
      <c r="B41" s="111" t="s">
        <v>226</v>
      </c>
      <c r="C41" s="111" t="s">
        <v>438</v>
      </c>
    </row>
    <row r="42" spans="1:3">
      <c r="A42" s="53" t="s">
        <v>223</v>
      </c>
      <c r="B42" s="111" t="s">
        <v>226</v>
      </c>
      <c r="C42" s="111" t="s">
        <v>439</v>
      </c>
    </row>
    <row r="43" spans="1:3">
      <c r="A43" s="53" t="s">
        <v>224</v>
      </c>
      <c r="B43" s="111" t="s">
        <v>226</v>
      </c>
      <c r="C43" s="111" t="s">
        <v>440</v>
      </c>
    </row>
    <row r="44" spans="1:3">
      <c r="A44" s="53" t="s">
        <v>225</v>
      </c>
      <c r="B44" s="111" t="s">
        <v>226</v>
      </c>
      <c r="C44" s="111" t="s">
        <v>441</v>
      </c>
    </row>
  </sheetData>
  <pageMargins left="0.25" right="0.25" top="0.75" bottom="0.75" header="0.3" footer="0.3"/>
  <pageSetup scale="77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A924-4B3C-48D0-B798-13B86E9BA077}">
  <sheetPr>
    <tabColor rgb="FF77C4D5"/>
    <pageSetUpPr fitToPage="1"/>
  </sheetPr>
  <dimension ref="A1:H65"/>
  <sheetViews>
    <sheetView workbookViewId="0">
      <selection activeCell="J12" sqref="J12"/>
    </sheetView>
  </sheetViews>
  <sheetFormatPr defaultRowHeight="15"/>
  <cols>
    <col min="2" max="2" width="28.28515625" style="3" customWidth="1"/>
    <col min="3" max="3" width="26" customWidth="1"/>
    <col min="4" max="4" width="18.28515625" customWidth="1"/>
    <col min="6" max="7" width="25.5703125" customWidth="1"/>
    <col min="8" max="8" width="17.85546875" bestFit="1" customWidth="1"/>
  </cols>
  <sheetData>
    <row r="1" spans="1:2" ht="18.75">
      <c r="A1" s="58" t="s">
        <v>238</v>
      </c>
      <c r="B1" s="59"/>
    </row>
    <row r="2" spans="1:2" ht="18.75">
      <c r="A2" s="58" t="s">
        <v>239</v>
      </c>
      <c r="B2" s="59"/>
    </row>
    <row r="3" spans="1:2" ht="18.75">
      <c r="A3" s="58" t="s">
        <v>704</v>
      </c>
      <c r="B3" s="59"/>
    </row>
    <row r="4" spans="1:2" ht="18.75">
      <c r="A4" s="20"/>
      <c r="B4"/>
    </row>
    <row r="5" spans="1:2" ht="18.75">
      <c r="A5" s="20"/>
      <c r="B5"/>
    </row>
    <row r="6" spans="1:2" ht="18.75">
      <c r="A6" s="20"/>
      <c r="B6"/>
    </row>
    <row r="7" spans="1:2" ht="18.75">
      <c r="A7" s="20"/>
      <c r="B7"/>
    </row>
    <row r="8" spans="1:2" ht="18.75">
      <c r="A8" s="20"/>
      <c r="B8"/>
    </row>
    <row r="9" spans="1:2" ht="18.75">
      <c r="A9" s="20"/>
      <c r="B9"/>
    </row>
    <row r="10" spans="1:2" ht="18.75">
      <c r="A10" s="20"/>
      <c r="B10"/>
    </row>
    <row r="11" spans="1:2" ht="18.75">
      <c r="A11" s="20"/>
      <c r="B11"/>
    </row>
    <row r="12" spans="1:2" ht="18.75">
      <c r="A12" s="20"/>
      <c r="B12"/>
    </row>
    <row r="13" spans="1:2" ht="18.75">
      <c r="A13" s="20"/>
      <c r="B13"/>
    </row>
    <row r="14" spans="1:2" ht="18.75">
      <c r="A14" s="20"/>
      <c r="B14"/>
    </row>
    <row r="15" spans="1:2" ht="18.75">
      <c r="A15" s="20"/>
      <c r="B15"/>
    </row>
    <row r="16" spans="1:2" ht="18.75">
      <c r="A16" s="20"/>
      <c r="B16"/>
    </row>
    <row r="17" spans="1:8" ht="18.75">
      <c r="A17" s="20"/>
      <c r="B17"/>
    </row>
    <row r="18" spans="1:8" ht="18.75">
      <c r="A18" s="20"/>
      <c r="B18"/>
    </row>
    <row r="21" spans="1:8">
      <c r="A21" s="107" t="s">
        <v>412</v>
      </c>
      <c r="E21" s="107" t="s">
        <v>623</v>
      </c>
    </row>
    <row r="23" spans="1:8">
      <c r="A23" s="69"/>
      <c r="B23" s="104"/>
      <c r="C23" s="69"/>
      <c r="E23" s="69"/>
      <c r="F23" s="104"/>
      <c r="G23" s="69"/>
    </row>
    <row r="24" spans="1:8">
      <c r="A24" s="69"/>
      <c r="B24" s="104" t="s">
        <v>0</v>
      </c>
      <c r="C24" s="104" t="s">
        <v>442</v>
      </c>
      <c r="E24" s="69"/>
      <c r="F24" s="104" t="s">
        <v>0</v>
      </c>
      <c r="G24" s="104" t="s">
        <v>442</v>
      </c>
    </row>
    <row r="25" spans="1:8">
      <c r="A25" s="10" t="s">
        <v>394</v>
      </c>
      <c r="B25" s="3">
        <f>+'Tab6 2013 CM CD'!$E$16</f>
        <v>158933753688.62</v>
      </c>
      <c r="C25" s="2">
        <f>SUMIF('Tab6 2013 CM CD'!$I$25:$I$237,"&lt;100000",'Tab6 2013 CM CD'!$E$25:$E$237)</f>
        <v>127417677453.33</v>
      </c>
      <c r="E25" s="10" t="s">
        <v>394</v>
      </c>
      <c r="F25" s="3">
        <f>+'Tab11 2013 MA CD'!$E$16</f>
        <v>47099759852.790001</v>
      </c>
      <c r="G25" s="2">
        <f>SUMIF('Tab11 2013 MA CD'!$I$25:$I$237,"&lt;100000",'Tab11 2013 MA CD'!$E$25:$E$237)</f>
        <v>41334025476.230003</v>
      </c>
    </row>
    <row r="26" spans="1:8">
      <c r="A26" s="10" t="s">
        <v>222</v>
      </c>
      <c r="B26" s="3">
        <f>+'Tab5 2014 CM CD'!$E$16</f>
        <v>160844101793.73999</v>
      </c>
      <c r="C26" s="2">
        <f>SUMIF('Tab5 2014 CM CD'!$I$25:$I$237,"&lt;100000",'Tab5 2014 CM CD'!$E$25:$E$237)</f>
        <v>127237891551.39</v>
      </c>
      <c r="E26" s="10" t="s">
        <v>222</v>
      </c>
      <c r="F26" s="3">
        <f>+'Tab10 2014 MA CD'!E16</f>
        <v>52849084359.800003</v>
      </c>
      <c r="G26" s="2">
        <f>SUMIF('Tab10 2014 MA CD'!$I$25:$I$237,"&lt;100000",'Tab10 2014 MA CD'!$E$25:$E$237)</f>
        <v>45928791565.07</v>
      </c>
    </row>
    <row r="27" spans="1:8">
      <c r="A27" s="10" t="s">
        <v>223</v>
      </c>
      <c r="B27" s="3">
        <f>+'Tab4 2015 CM CD'!$E$16</f>
        <v>167715245630.32001</v>
      </c>
      <c r="C27" s="2">
        <f>SUMIF('Tab4 2015 CM CD'!$I$25:$I$237,"&lt;100000",'Tab4 2015 CM CD'!$E$25:$E$237)</f>
        <v>130815035186.17</v>
      </c>
      <c r="E27" s="10" t="s">
        <v>223</v>
      </c>
      <c r="F27" s="3">
        <f>+'Tab9 2015 MA CD'!E16</f>
        <v>60155455045.620003</v>
      </c>
      <c r="G27" s="2">
        <f>SUMIF('Tab9 2015 MA CD'!$I$25:$I$237,"&lt;100000",'Tab9 2015 MA CD'!$E$25:$E$237)</f>
        <v>51682160863.489998</v>
      </c>
    </row>
    <row r="28" spans="1:8">
      <c r="A28" s="10" t="s">
        <v>224</v>
      </c>
      <c r="B28" s="3">
        <f>+'Tab3 2016 CM CD'!$E$16</f>
        <v>186640745827.07001</v>
      </c>
      <c r="C28" s="2">
        <f>SUMIF('Tab3 2016 CM CD'!$I$25:$I$237,"&lt;100000",'Tab3 2016 CM CD'!$E$25:$E$237)</f>
        <v>143420290140.72</v>
      </c>
      <c r="E28" s="10" t="s">
        <v>224</v>
      </c>
      <c r="F28" s="3">
        <f>+'Tab8 2016 MA CD'!E16</f>
        <v>71071920965.639999</v>
      </c>
      <c r="G28" s="2">
        <f>SUMIF('Tab8 2016 MA CD'!$I$25:$I$237,"&lt;100000",'Tab8 2016 MA CD'!$E$25:$E$237)</f>
        <v>60481173605.650002</v>
      </c>
    </row>
    <row r="29" spans="1:8">
      <c r="A29" s="10" t="s">
        <v>225</v>
      </c>
      <c r="B29" s="3">
        <f>+'Tab2 2017 CM CD'!$E$16</f>
        <v>184382632295.85999</v>
      </c>
      <c r="C29" s="2">
        <f>SUMIF('Tab2 2017 CM CD'!$I$25:$I$237,"&lt;100000",'Tab2 2017 CM CD'!$E$25:$E$237)</f>
        <v>140251016744.92999</v>
      </c>
      <c r="E29" s="10" t="s">
        <v>225</v>
      </c>
      <c r="F29" s="3">
        <f>+'Tab7 2017 MA CD'!E16</f>
        <v>81668604486.380005</v>
      </c>
      <c r="G29" s="2">
        <f>SUMIF('Tab7 2017 MA CD'!$I$25:$I$237,"&lt;100000",'Tab7 2017 MA CD'!$E$25:$E$237)</f>
        <v>68684614604.690002</v>
      </c>
    </row>
    <row r="30" spans="1:8">
      <c r="A30" s="10"/>
    </row>
    <row r="31" spans="1:8">
      <c r="A31" s="10"/>
      <c r="G31" s="95"/>
      <c r="H31" s="95"/>
    </row>
    <row r="32" spans="1:8">
      <c r="A32" s="10"/>
      <c r="G32" s="95"/>
      <c r="H32" s="95"/>
    </row>
    <row r="33" spans="1:8">
      <c r="A33" s="107" t="s">
        <v>624</v>
      </c>
      <c r="B33"/>
      <c r="G33" s="95"/>
      <c r="H33" s="95"/>
    </row>
    <row r="34" spans="1:8">
      <c r="B34"/>
      <c r="G34" s="95"/>
      <c r="H34" s="95"/>
    </row>
    <row r="35" spans="1:8">
      <c r="B35"/>
      <c r="G35" s="95"/>
      <c r="H35" s="95"/>
    </row>
    <row r="36" spans="1:8">
      <c r="A36" s="69"/>
      <c r="B36" s="104"/>
      <c r="C36" s="69"/>
      <c r="G36" s="95"/>
      <c r="H36" s="95"/>
    </row>
    <row r="37" spans="1:8">
      <c r="A37" s="69"/>
      <c r="B37" s="104" t="s">
        <v>221</v>
      </c>
      <c r="C37" s="104" t="s">
        <v>226</v>
      </c>
      <c r="G37" s="95"/>
      <c r="H37" s="95"/>
    </row>
    <row r="38" spans="1:8">
      <c r="A38" t="str">
        <f>+A25</f>
        <v>2013</v>
      </c>
      <c r="B38" s="6">
        <f>1-C25/B25</f>
        <v>0.19829693506790069</v>
      </c>
      <c r="C38" s="6">
        <f>1-G25/F25</f>
        <v>0.12241536675729903</v>
      </c>
      <c r="G38" s="95"/>
      <c r="H38" s="95"/>
    </row>
    <row r="39" spans="1:8">
      <c r="A39" t="str">
        <f>+A26</f>
        <v>2014</v>
      </c>
      <c r="B39" s="6">
        <f>1-C26/B26</f>
        <v>0.20893654083408819</v>
      </c>
      <c r="C39" s="6">
        <f>1-G26/F26</f>
        <v>0.13094442181090971</v>
      </c>
      <c r="G39" s="95"/>
      <c r="H39" s="95"/>
    </row>
    <row r="40" spans="1:8">
      <c r="A40" t="str">
        <f>+A27</f>
        <v>2015</v>
      </c>
      <c r="B40" s="6">
        <f>1-C27/B27</f>
        <v>0.22001703128101968</v>
      </c>
      <c r="C40" s="6">
        <f>1-G27/F27</f>
        <v>0.14085662182596947</v>
      </c>
      <c r="G40" s="95"/>
      <c r="H40" s="95"/>
    </row>
    <row r="41" spans="1:8">
      <c r="A41" t="str">
        <f>+A28</f>
        <v>2016</v>
      </c>
      <c r="B41" s="6">
        <f>1-C28/B28</f>
        <v>0.23157031169600795</v>
      </c>
      <c r="C41" s="6">
        <f>1-G28/F28</f>
        <v>0.1490145083472576</v>
      </c>
      <c r="G41" s="95"/>
      <c r="H41" s="95"/>
    </row>
    <row r="42" spans="1:8">
      <c r="A42" t="str">
        <f>+A29</f>
        <v>2017</v>
      </c>
      <c r="B42" s="6">
        <f>1-C29/B29</f>
        <v>0.23934800692137037</v>
      </c>
      <c r="C42" s="6">
        <f>1-G29/F29</f>
        <v>0.15898385877103316</v>
      </c>
      <c r="G42" s="95"/>
      <c r="H42" s="95"/>
    </row>
    <row r="43" spans="1:8">
      <c r="G43" s="95"/>
      <c r="H43" s="95"/>
    </row>
    <row r="44" spans="1:8">
      <c r="G44" s="95"/>
      <c r="H44" s="95"/>
    </row>
    <row r="45" spans="1:8">
      <c r="G45" s="95"/>
      <c r="H45" s="95"/>
    </row>
    <row r="46" spans="1:8">
      <c r="A46" s="107" t="s">
        <v>342</v>
      </c>
      <c r="G46" s="95"/>
      <c r="H46" s="95"/>
    </row>
    <row r="48" spans="1:8">
      <c r="A48" s="109"/>
      <c r="B48" s="109"/>
      <c r="C48" s="109"/>
      <c r="D48" s="69" t="s">
        <v>453</v>
      </c>
      <c r="G48" s="95"/>
      <c r="H48" s="95"/>
    </row>
    <row r="49" spans="1:4">
      <c r="A49" s="109" t="s">
        <v>396</v>
      </c>
      <c r="B49" s="110" t="s">
        <v>415</v>
      </c>
      <c r="C49" s="110" t="s">
        <v>0</v>
      </c>
      <c r="D49" s="104" t="s">
        <v>442</v>
      </c>
    </row>
    <row r="50" spans="1:4">
      <c r="A50" s="53" t="s">
        <v>394</v>
      </c>
      <c r="B50" s="111" t="s">
        <v>221</v>
      </c>
      <c r="C50" s="111" t="s">
        <v>443</v>
      </c>
      <c r="D50" t="s">
        <v>418</v>
      </c>
    </row>
    <row r="51" spans="1:4">
      <c r="A51" s="53" t="s">
        <v>222</v>
      </c>
      <c r="B51" s="111" t="s">
        <v>221</v>
      </c>
      <c r="C51" s="111" t="s">
        <v>444</v>
      </c>
      <c r="D51" t="s">
        <v>419</v>
      </c>
    </row>
    <row r="52" spans="1:4">
      <c r="A52" s="53" t="s">
        <v>223</v>
      </c>
      <c r="B52" s="111" t="s">
        <v>221</v>
      </c>
      <c r="C52" s="111" t="s">
        <v>445</v>
      </c>
      <c r="D52" t="s">
        <v>420</v>
      </c>
    </row>
    <row r="53" spans="1:4">
      <c r="A53" s="53" t="s">
        <v>224</v>
      </c>
      <c r="B53" s="111" t="s">
        <v>221</v>
      </c>
      <c r="C53" s="111" t="s">
        <v>446</v>
      </c>
      <c r="D53" t="s">
        <v>421</v>
      </c>
    </row>
    <row r="54" spans="1:4">
      <c r="A54" s="53" t="s">
        <v>225</v>
      </c>
      <c r="B54" s="111" t="s">
        <v>221</v>
      </c>
      <c r="C54" s="111" t="s">
        <v>447</v>
      </c>
      <c r="D54" t="s">
        <v>422</v>
      </c>
    </row>
    <row r="55" spans="1:4">
      <c r="A55" s="53" t="s">
        <v>394</v>
      </c>
      <c r="B55" s="111" t="s">
        <v>226</v>
      </c>
      <c r="C55" s="111" t="s">
        <v>448</v>
      </c>
      <c r="D55" t="s">
        <v>423</v>
      </c>
    </row>
    <row r="56" spans="1:4">
      <c r="A56" s="53" t="s">
        <v>222</v>
      </c>
      <c r="B56" s="111" t="s">
        <v>226</v>
      </c>
      <c r="C56" s="111" t="s">
        <v>449</v>
      </c>
      <c r="D56" t="s">
        <v>424</v>
      </c>
    </row>
    <row r="57" spans="1:4">
      <c r="A57" s="53" t="s">
        <v>223</v>
      </c>
      <c r="B57" s="111" t="s">
        <v>226</v>
      </c>
      <c r="C57" s="111" t="s">
        <v>450</v>
      </c>
      <c r="D57" t="s">
        <v>425</v>
      </c>
    </row>
    <row r="58" spans="1:4">
      <c r="A58" s="53" t="s">
        <v>224</v>
      </c>
      <c r="B58" s="111" t="s">
        <v>226</v>
      </c>
      <c r="C58" s="111" t="s">
        <v>451</v>
      </c>
      <c r="D58" t="s">
        <v>426</v>
      </c>
    </row>
    <row r="59" spans="1:4">
      <c r="A59" s="53" t="s">
        <v>225</v>
      </c>
      <c r="B59" s="111" t="s">
        <v>226</v>
      </c>
      <c r="C59" s="111" t="s">
        <v>452</v>
      </c>
      <c r="D59" t="s">
        <v>427</v>
      </c>
    </row>
    <row r="62" spans="1:4">
      <c r="A62" s="112" t="s">
        <v>454</v>
      </c>
    </row>
    <row r="63" spans="1:4">
      <c r="A63" t="s">
        <v>455</v>
      </c>
    </row>
    <row r="65" spans="1:1">
      <c r="A65" t="s">
        <v>456</v>
      </c>
    </row>
  </sheetData>
  <pageMargins left="0.25" right="0.25" top="0.75" bottom="0.75" header="0.3" footer="0.3"/>
  <pageSetup scale="4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FD8C-FD14-42D8-8CE0-1E0453A01E2A}">
  <sheetPr>
    <tabColor rgb="FF77C4D5"/>
  </sheetPr>
  <dimension ref="A1:H59"/>
  <sheetViews>
    <sheetView workbookViewId="0">
      <selection activeCell="C4" sqref="C4"/>
    </sheetView>
  </sheetViews>
  <sheetFormatPr defaultRowHeight="15"/>
  <cols>
    <col min="2" max="2" width="28.28515625" style="3" customWidth="1"/>
    <col min="3" max="3" width="26" customWidth="1"/>
    <col min="4" max="4" width="25.7109375" customWidth="1"/>
    <col min="6" max="7" width="25.7109375" customWidth="1"/>
    <col min="8" max="8" width="17.85546875" bestFit="1" customWidth="1"/>
  </cols>
  <sheetData>
    <row r="1" spans="1:2" ht="18.75">
      <c r="A1" s="58" t="s">
        <v>238</v>
      </c>
      <c r="B1" s="59"/>
    </row>
    <row r="2" spans="1:2" ht="18.75">
      <c r="A2" s="58" t="s">
        <v>239</v>
      </c>
      <c r="B2" s="59"/>
    </row>
    <row r="3" spans="1:2" ht="18.75">
      <c r="A3" s="58" t="s">
        <v>705</v>
      </c>
      <c r="B3" s="59"/>
    </row>
    <row r="4" spans="1:2" ht="18.75">
      <c r="A4" s="20"/>
      <c r="B4"/>
    </row>
    <row r="5" spans="1:2" ht="18.75">
      <c r="A5" s="20"/>
      <c r="B5"/>
    </row>
    <row r="6" spans="1:2" ht="18.75">
      <c r="A6" s="20"/>
      <c r="B6"/>
    </row>
    <row r="7" spans="1:2" ht="18.75">
      <c r="A7" s="20"/>
      <c r="B7"/>
    </row>
    <row r="8" spans="1:2" ht="18.75">
      <c r="A8" s="20"/>
      <c r="B8"/>
    </row>
    <row r="9" spans="1:2" ht="18.75">
      <c r="A9" s="20"/>
      <c r="B9"/>
    </row>
    <row r="10" spans="1:2" ht="12.6" customHeight="1">
      <c r="A10" s="20"/>
      <c r="B10"/>
    </row>
    <row r="11" spans="1:2" ht="18.75">
      <c r="A11" s="20"/>
      <c r="B11"/>
    </row>
    <row r="12" spans="1:2" ht="18.75">
      <c r="A12" s="20"/>
      <c r="B12"/>
    </row>
    <row r="13" spans="1:2" ht="18.75">
      <c r="A13" s="20"/>
      <c r="B13"/>
    </row>
    <row r="14" spans="1:2" ht="18.75">
      <c r="A14" s="20"/>
      <c r="B14"/>
    </row>
    <row r="15" spans="1:2" ht="18.75">
      <c r="A15" s="20"/>
      <c r="B15"/>
    </row>
    <row r="18" spans="1:8">
      <c r="F18" s="107"/>
    </row>
    <row r="19" spans="1:8">
      <c r="A19" s="107" t="s">
        <v>412</v>
      </c>
      <c r="E19" s="107" t="s">
        <v>413</v>
      </c>
    </row>
    <row r="21" spans="1:8">
      <c r="A21" s="69"/>
      <c r="B21" s="104"/>
      <c r="C21" s="69"/>
      <c r="E21" s="69"/>
      <c r="F21" s="104"/>
      <c r="G21" s="69"/>
    </row>
    <row r="22" spans="1:8">
      <c r="A22" s="69"/>
      <c r="B22" s="104" t="s">
        <v>457</v>
      </c>
      <c r="C22" s="104" t="s">
        <v>458</v>
      </c>
      <c r="E22" s="69"/>
      <c r="F22" s="104" t="s">
        <v>457</v>
      </c>
      <c r="G22" s="104" t="s">
        <v>458</v>
      </c>
    </row>
    <row r="23" spans="1:8">
      <c r="A23" s="10" t="s">
        <v>394</v>
      </c>
      <c r="B23" s="3">
        <f>+'Tab6 2013 CM CD'!$Y$16</f>
        <v>1.4102456990887228E+16</v>
      </c>
      <c r="C23" s="2">
        <f>SUMIF('Tab6 2013 CM CD'!$I$25:$I$237,"&lt;100000",'Tab6 2013 CM CD'!$Y$25:$Y$237)</f>
        <v>2709213303651797</v>
      </c>
      <c r="E23" s="10" t="s">
        <v>394</v>
      </c>
      <c r="F23" s="3">
        <f>+'Tab11 2013 MA CD'!$Y$16</f>
        <v>2008997362385212</v>
      </c>
      <c r="G23" s="2">
        <f>SUMIF('Tab11 2013 MA CD'!$I$25:$I$237,"&lt;100000",'Tab11 2013 MA CD'!$Y$25:$Y$237)</f>
        <v>978012982639296</v>
      </c>
    </row>
    <row r="24" spans="1:8">
      <c r="A24" s="10" t="s">
        <v>222</v>
      </c>
      <c r="B24" s="3">
        <f>+'Tab5 2014 CM CD'!$Y$16</f>
        <v>1.5220662802824988E+16</v>
      </c>
      <c r="C24" s="2">
        <f>SUMIF('Tab5 2014 CM CD'!$I$25:$I$237,"&lt;100000",'Tab5 2014 CM CD'!$Y$25:$Y$237)</f>
        <v>2845412567165702.5</v>
      </c>
      <c r="E24" s="10" t="s">
        <v>222</v>
      </c>
      <c r="F24" s="3">
        <f>+'Tab10 2014 MA CD'!Y16</f>
        <v>2337056441465093</v>
      </c>
      <c r="G24" s="2">
        <f>SUMIF('Tab10 2014 MA CD'!$I$25:$I$237,"&lt;100000",'Tab10 2014 MA CD'!$Y$25:$Y$237)</f>
        <v>1106251758587111.1</v>
      </c>
    </row>
    <row r="25" spans="1:8">
      <c r="A25" s="10" t="s">
        <v>223</v>
      </c>
      <c r="B25" s="3">
        <f>+'Tab4 2015 CM CD'!$Y$16</f>
        <v>1.6783518091562902E+16</v>
      </c>
      <c r="C25" s="2">
        <f>SUMIF('Tab4 2015 CM CD'!$I$25:$I$237,"&lt;100000",'Tab4 2015 CM CD'!$Y$25:$Y$237)</f>
        <v>3008116419926610</v>
      </c>
      <c r="E25" s="10" t="s">
        <v>223</v>
      </c>
      <c r="F25" s="3">
        <f>+'Tab9 2015 MA CD'!Y16</f>
        <v>2748385516666475.5</v>
      </c>
      <c r="G25" s="2">
        <f>SUMIF('Tab9 2015 MA CD'!$I$25:$I$237,"&lt;100000",'Tab9 2015 MA CD'!$Y$25:$Y$237)</f>
        <v>1266639019167948.3</v>
      </c>
    </row>
    <row r="26" spans="1:8">
      <c r="A26" s="10" t="s">
        <v>224</v>
      </c>
      <c r="B26" s="3">
        <f>+'Tab3 2016 CM CD'!$Y$16</f>
        <v>1.964486442943186E+16</v>
      </c>
      <c r="C26" s="2">
        <f>SUMIF('Tab3 2016 CM CD'!$I$25:$I$237,"&lt;100000",'Tab3 2016 CM CD'!$Y$25:$Y$237)</f>
        <v>3413453028318243.5</v>
      </c>
      <c r="E26" s="10" t="s">
        <v>224</v>
      </c>
      <c r="F26" s="3">
        <f>+'Tab8 2016 MA CD'!Y16</f>
        <v>3312208638887953</v>
      </c>
      <c r="G26" s="2">
        <f>SUMIF('Tab8 2016 MA CD'!$I$25:$I$237,"&lt;100000",'Tab8 2016 MA CD'!$Y$25:$Y$237)</f>
        <v>1554404382787108.3</v>
      </c>
    </row>
    <row r="27" spans="1:8">
      <c r="A27" s="10" t="s">
        <v>225</v>
      </c>
      <c r="B27" s="3">
        <f>+'Tab2 2017 CM CD'!$Y$16</f>
        <v>2.0509963495087312E+16</v>
      </c>
      <c r="C27" s="2">
        <f>SUMIF('Tab2 2017 CM CD'!$I$25:$I$237,"&lt;100000",'Tab2 2017 CM CD'!$Y$25:$Y$237)</f>
        <v>3397095500772836</v>
      </c>
      <c r="E27" s="10" t="s">
        <v>225</v>
      </c>
      <c r="F27" s="3">
        <f>+'Tab7 2017 MA CD'!Y16</f>
        <v>4042993228242288</v>
      </c>
      <c r="G27" s="2">
        <f>SUMIF('Tab7 2017 MA CD'!$I$25:$I$237,"&lt;100000",'Tab7 2017 MA CD'!$Y$25:$Y$237)</f>
        <v>1703899989366611.5</v>
      </c>
    </row>
    <row r="28" spans="1:8">
      <c r="A28" s="10"/>
    </row>
    <row r="29" spans="1:8">
      <c r="A29" s="10"/>
      <c r="G29" s="95"/>
      <c r="H29" s="95"/>
    </row>
    <row r="30" spans="1:8">
      <c r="A30" s="146" t="s">
        <v>624</v>
      </c>
      <c r="G30" s="95"/>
      <c r="H30" s="95"/>
    </row>
    <row r="31" spans="1:8">
      <c r="A31" s="10"/>
      <c r="G31" s="95"/>
      <c r="H31" s="95"/>
    </row>
    <row r="32" spans="1:8">
      <c r="A32" s="69"/>
      <c r="B32" s="104"/>
      <c r="C32" s="69"/>
      <c r="G32" s="95"/>
      <c r="H32" s="95"/>
    </row>
    <row r="33" spans="1:8">
      <c r="A33" s="69"/>
      <c r="B33" s="104" t="s">
        <v>221</v>
      </c>
      <c r="C33" s="104" t="s">
        <v>226</v>
      </c>
      <c r="G33" s="95"/>
      <c r="H33" s="95"/>
    </row>
    <row r="34" spans="1:8">
      <c r="A34" t="str">
        <f>+A23</f>
        <v>2013</v>
      </c>
      <c r="B34" s="6">
        <f>1-C23/B23</f>
        <v>0.80789068845220058</v>
      </c>
      <c r="C34" s="6">
        <f>1-G23/F23</f>
        <v>0.51318354072992134</v>
      </c>
      <c r="G34" s="95"/>
      <c r="H34" s="95"/>
    </row>
    <row r="35" spans="1:8">
      <c r="A35" t="str">
        <f>+A24</f>
        <v>2014</v>
      </c>
      <c r="B35" s="6">
        <f>1-C24/B24</f>
        <v>0.81305593560369871</v>
      </c>
      <c r="C35" s="6">
        <f>1-G24/F24</f>
        <v>0.52664739329375987</v>
      </c>
      <c r="G35" s="95"/>
      <c r="H35" s="95"/>
    </row>
    <row r="36" spans="1:8">
      <c r="A36" t="str">
        <f>+A25</f>
        <v>2015</v>
      </c>
      <c r="B36" s="6">
        <f>1-C25/B25</f>
        <v>0.82076961436119911</v>
      </c>
      <c r="C36" s="6">
        <f>1-G25/F25</f>
        <v>0.53913342524659413</v>
      </c>
      <c r="G36" s="95"/>
      <c r="H36" s="95"/>
    </row>
    <row r="37" spans="1:8">
      <c r="A37" t="str">
        <f>+A26</f>
        <v>2016</v>
      </c>
      <c r="B37" s="6">
        <f>1-C26/B26</f>
        <v>0.82624196565061447</v>
      </c>
      <c r="C37" s="6">
        <f>1-G26/F26</f>
        <v>0.53070456838462121</v>
      </c>
      <c r="G37" s="95"/>
      <c r="H37" s="95"/>
    </row>
    <row r="38" spans="1:8">
      <c r="A38" t="str">
        <f>+A27</f>
        <v>2017</v>
      </c>
      <c r="B38" s="6">
        <f>1-C27/B27</f>
        <v>0.83436852524937299</v>
      </c>
      <c r="C38" s="6">
        <f>1-G27/F27</f>
        <v>0.57855482481048059</v>
      </c>
      <c r="G38" s="95"/>
      <c r="H38" s="95"/>
    </row>
    <row r="39" spans="1:8">
      <c r="G39" s="95"/>
      <c r="H39" s="95"/>
    </row>
    <row r="40" spans="1:8">
      <c r="A40" s="107" t="s">
        <v>342</v>
      </c>
      <c r="G40" s="95"/>
      <c r="H40" s="95"/>
    </row>
    <row r="42" spans="1:8">
      <c r="A42" s="109"/>
      <c r="B42" s="109"/>
      <c r="C42" s="109"/>
      <c r="D42" s="69" t="s">
        <v>453</v>
      </c>
      <c r="G42" s="95"/>
      <c r="H42" s="95"/>
    </row>
    <row r="43" spans="1:8">
      <c r="A43" s="109" t="s">
        <v>396</v>
      </c>
      <c r="B43" s="110" t="s">
        <v>415</v>
      </c>
      <c r="C43" s="110" t="s">
        <v>0</v>
      </c>
      <c r="D43" s="104" t="s">
        <v>442</v>
      </c>
    </row>
    <row r="44" spans="1:8">
      <c r="A44" s="53" t="s">
        <v>394</v>
      </c>
      <c r="B44" s="111" t="s">
        <v>221</v>
      </c>
      <c r="C44" s="111" t="s">
        <v>443</v>
      </c>
      <c r="D44" t="s">
        <v>418</v>
      </c>
    </row>
    <row r="45" spans="1:8">
      <c r="A45" s="53" t="s">
        <v>222</v>
      </c>
      <c r="B45" s="111" t="s">
        <v>221</v>
      </c>
      <c r="C45" s="111" t="s">
        <v>444</v>
      </c>
      <c r="D45" t="s">
        <v>419</v>
      </c>
    </row>
    <row r="46" spans="1:8">
      <c r="A46" s="53" t="s">
        <v>223</v>
      </c>
      <c r="B46" s="111" t="s">
        <v>221</v>
      </c>
      <c r="C46" s="111" t="s">
        <v>445</v>
      </c>
      <c r="D46" t="s">
        <v>420</v>
      </c>
    </row>
    <row r="47" spans="1:8">
      <c r="A47" s="53" t="s">
        <v>224</v>
      </c>
      <c r="B47" s="111" t="s">
        <v>221</v>
      </c>
      <c r="C47" s="111" t="s">
        <v>446</v>
      </c>
      <c r="D47" t="s">
        <v>421</v>
      </c>
    </row>
    <row r="48" spans="1:8">
      <c r="A48" s="53" t="s">
        <v>225</v>
      </c>
      <c r="B48" s="111" t="s">
        <v>221</v>
      </c>
      <c r="C48" s="111" t="s">
        <v>447</v>
      </c>
      <c r="D48" t="s">
        <v>422</v>
      </c>
    </row>
    <row r="49" spans="1:4">
      <c r="A49" s="53" t="s">
        <v>394</v>
      </c>
      <c r="B49" s="111" t="s">
        <v>226</v>
      </c>
      <c r="C49" s="111" t="s">
        <v>448</v>
      </c>
      <c r="D49" t="s">
        <v>423</v>
      </c>
    </row>
    <row r="50" spans="1:4">
      <c r="A50" s="53" t="s">
        <v>222</v>
      </c>
      <c r="B50" s="111" t="s">
        <v>226</v>
      </c>
      <c r="C50" s="111" t="s">
        <v>449</v>
      </c>
      <c r="D50" t="s">
        <v>424</v>
      </c>
    </row>
    <row r="51" spans="1:4">
      <c r="A51" s="53" t="s">
        <v>223</v>
      </c>
      <c r="B51" s="111" t="s">
        <v>226</v>
      </c>
      <c r="C51" s="111" t="s">
        <v>450</v>
      </c>
      <c r="D51" t="s">
        <v>425</v>
      </c>
    </row>
    <row r="52" spans="1:4">
      <c r="A52" s="53" t="s">
        <v>224</v>
      </c>
      <c r="B52" s="111" t="s">
        <v>226</v>
      </c>
      <c r="C52" s="111" t="s">
        <v>451</v>
      </c>
      <c r="D52" t="s">
        <v>426</v>
      </c>
    </row>
    <row r="53" spans="1:4">
      <c r="A53" s="53" t="s">
        <v>225</v>
      </c>
      <c r="B53" s="111" t="s">
        <v>226</v>
      </c>
      <c r="C53" s="111" t="s">
        <v>452</v>
      </c>
      <c r="D53" t="s">
        <v>427</v>
      </c>
    </row>
    <row r="56" spans="1:4">
      <c r="A56" s="112" t="s">
        <v>454</v>
      </c>
    </row>
    <row r="57" spans="1:4">
      <c r="A57" t="s">
        <v>455</v>
      </c>
    </row>
    <row r="59" spans="1:4">
      <c r="A59" t="s">
        <v>456</v>
      </c>
    </row>
  </sheetData>
  <pageMargins left="0.25" right="0.25" top="0.75" bottom="0.75" header="0.3" footer="0.3"/>
  <pageSetup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B2D1-224C-430C-8727-19A21A1E63D3}">
  <sheetPr>
    <tabColor rgb="FF77C4D5"/>
  </sheetPr>
  <dimension ref="A1:G12"/>
  <sheetViews>
    <sheetView workbookViewId="0">
      <selection activeCell="S13" sqref="S13"/>
    </sheetView>
  </sheetViews>
  <sheetFormatPr defaultRowHeight="15"/>
  <cols>
    <col min="1" max="1" width="17.42578125" customWidth="1"/>
    <col min="2" max="7" width="13.7109375" customWidth="1"/>
  </cols>
  <sheetData>
    <row r="1" spans="1:7" ht="18.75">
      <c r="A1" s="58" t="s">
        <v>238</v>
      </c>
      <c r="B1" s="59"/>
    </row>
    <row r="2" spans="1:7" ht="18.75">
      <c r="A2" s="58" t="s">
        <v>239</v>
      </c>
      <c r="B2" s="59"/>
    </row>
    <row r="3" spans="1:7" ht="18.75">
      <c r="A3" s="58" t="s">
        <v>463</v>
      </c>
      <c r="B3" s="59"/>
    </row>
    <row r="8" spans="1:7">
      <c r="A8" s="9"/>
      <c r="B8" s="113" t="s">
        <v>279</v>
      </c>
      <c r="C8" s="114" t="s">
        <v>284</v>
      </c>
      <c r="D8" s="113" t="s">
        <v>285</v>
      </c>
      <c r="E8" s="113" t="s">
        <v>286</v>
      </c>
      <c r="F8" s="113" t="s">
        <v>215</v>
      </c>
      <c r="G8" s="113" t="s">
        <v>287</v>
      </c>
    </row>
    <row r="9" spans="1:7">
      <c r="A9" s="9" t="s">
        <v>462</v>
      </c>
      <c r="B9" s="115">
        <f>+'Tab12 Transition Probabilities'!L42</f>
        <v>0.24748412750359994</v>
      </c>
      <c r="C9" s="115">
        <f>+'Tab12 Transition Probabilities'!M42</f>
        <v>0.11553868307370074</v>
      </c>
      <c r="D9" s="115">
        <f>+'Tab12 Transition Probabilities'!N42</f>
        <v>0.1767717469564079</v>
      </c>
      <c r="E9" s="115">
        <f>+'Tab12 Transition Probabilities'!O42</f>
        <v>0.13740959222411311</v>
      </c>
      <c r="F9" s="115">
        <f>+'Tab12 Transition Probabilities'!P42</f>
        <v>0.11357834795130253</v>
      </c>
      <c r="G9" s="115">
        <f>+'Tab12 Transition Probabilities'!Q42</f>
        <v>0.20921750229087577</v>
      </c>
    </row>
    <row r="10" spans="1:7">
      <c r="A10" s="9" t="s">
        <v>291</v>
      </c>
      <c r="B10" s="115">
        <f>+'Tab12 Transition Probabilities'!L30</f>
        <v>0.25523804585653753</v>
      </c>
      <c r="C10" s="115">
        <f>+'Tab12 Transition Probabilities'!M30</f>
        <v>0.11654747193172835</v>
      </c>
      <c r="D10" s="115">
        <f>+'Tab12 Transition Probabilities'!N30</f>
        <v>0.17439426317983486</v>
      </c>
      <c r="E10" s="115">
        <f>+'Tab12 Transition Probabilities'!O30</f>
        <v>0.13405776078503509</v>
      </c>
      <c r="F10" s="115">
        <f>+'Tab12 Transition Probabilities'!P30</f>
        <v>0.10997807870350366</v>
      </c>
      <c r="G10" s="115">
        <f>+'Tab12 Transition Probabilities'!Q30</f>
        <v>0.20978437954336052</v>
      </c>
    </row>
    <row r="11" spans="1:7">
      <c r="A11" s="116" t="s">
        <v>289</v>
      </c>
      <c r="B11" s="115">
        <f>+'Tab12 Transition Probabilities'!L19</f>
        <v>0.25790045961488639</v>
      </c>
      <c r="C11" s="115">
        <f>+'Tab12 Transition Probabilities'!M19</f>
        <v>0.11609100905153684</v>
      </c>
      <c r="D11" s="115">
        <f>+'Tab12 Transition Probabilities'!N19</f>
        <v>0.17376094721874855</v>
      </c>
      <c r="E11" s="115">
        <f>+'Tab12 Transition Probabilities'!O19</f>
        <v>0.13423651500531422</v>
      </c>
      <c r="F11" s="115">
        <f>+'Tab12 Transition Probabilities'!P19</f>
        <v>0.10530301330292355</v>
      </c>
      <c r="G11" s="115">
        <f>+'Tab12 Transition Probabilities'!Q19</f>
        <v>0.21270805580659047</v>
      </c>
    </row>
    <row r="12" spans="1:7">
      <c r="A12" s="9" t="s">
        <v>461</v>
      </c>
      <c r="B12" s="115">
        <f>+'Tab12 Transition Probabilities'!L8</f>
        <v>0.25377120036547218</v>
      </c>
      <c r="C12" s="115">
        <f>+'Tab12 Transition Probabilities'!M8</f>
        <v>0.10958839799384804</v>
      </c>
      <c r="D12" s="115">
        <f>+'Tab12 Transition Probabilities'!N8</f>
        <v>0.15924630040283208</v>
      </c>
      <c r="E12" s="115">
        <f>+'Tab12 Transition Probabilities'!O8</f>
        <v>0.12694280383919382</v>
      </c>
      <c r="F12" s="115">
        <f>+'Tab12 Transition Probabilities'!P8</f>
        <v>9.1309659961740619E-2</v>
      </c>
      <c r="G12" s="115">
        <f>+'Tab12 Transition Probabilities'!Q8</f>
        <v>0.25914163743691326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9237-FC71-477F-93AF-2D9D3B88B577}">
  <sheetPr>
    <tabColor rgb="FF77C4D5"/>
  </sheetPr>
  <dimension ref="A1:E25"/>
  <sheetViews>
    <sheetView tabSelected="1" workbookViewId="0"/>
  </sheetViews>
  <sheetFormatPr defaultRowHeight="15"/>
  <cols>
    <col min="1" max="1" width="29" customWidth="1"/>
    <col min="2" max="5" width="13.7109375" customWidth="1"/>
  </cols>
  <sheetData>
    <row r="1" spans="1:5" ht="18.75">
      <c r="A1" s="58" t="s">
        <v>238</v>
      </c>
    </row>
    <row r="2" spans="1:5" ht="18.75">
      <c r="A2" s="58" t="s">
        <v>239</v>
      </c>
    </row>
    <row r="3" spans="1:5" ht="18.75">
      <c r="A3" s="58" t="s">
        <v>723</v>
      </c>
    </row>
    <row r="5" spans="1:5">
      <c r="A5" s="117"/>
      <c r="B5" s="117"/>
      <c r="C5" s="117"/>
      <c r="D5" s="117"/>
      <c r="E5" s="117"/>
    </row>
    <row r="6" spans="1:5">
      <c r="A6" s="118"/>
      <c r="B6" s="114" t="s">
        <v>222</v>
      </c>
      <c r="C6" s="114" t="s">
        <v>223</v>
      </c>
      <c r="D6" s="114" t="s">
        <v>224</v>
      </c>
      <c r="E6" s="114" t="s">
        <v>225</v>
      </c>
    </row>
    <row r="7" spans="1:5">
      <c r="A7" t="s">
        <v>279</v>
      </c>
      <c r="B7" s="115">
        <f>+E20</f>
        <v>0.26419080675209117</v>
      </c>
      <c r="C7" s="115">
        <f>+D20</f>
        <v>0.26737251220055774</v>
      </c>
      <c r="D7" s="115">
        <f>+C20</f>
        <v>0.25808726228375001</v>
      </c>
      <c r="E7" s="115">
        <f>+B20</f>
        <v>0.27337041678725377</v>
      </c>
    </row>
    <row r="8" spans="1:5">
      <c r="A8" s="53" t="s">
        <v>284</v>
      </c>
      <c r="B8" s="115">
        <f t="shared" ref="B8:B12" si="0">+E21</f>
        <v>0.11723360603834757</v>
      </c>
      <c r="C8" s="115">
        <f t="shared" ref="C8:C12" si="1">+D21</f>
        <v>0.11764006016111073</v>
      </c>
      <c r="D8" s="115">
        <f t="shared" ref="D8:D12" si="2">+C21</f>
        <v>0.11061040155708558</v>
      </c>
      <c r="E8" s="115">
        <f t="shared" ref="E8:E12" si="3">+B21</f>
        <v>0.11981491421210835</v>
      </c>
    </row>
    <row r="9" spans="1:5">
      <c r="A9" t="s">
        <v>285</v>
      </c>
      <c r="B9" s="115">
        <f t="shared" si="0"/>
        <v>0.1750567055825194</v>
      </c>
      <c r="C9" s="115">
        <f t="shared" si="1"/>
        <v>0.17364946798627967</v>
      </c>
      <c r="D9" s="115">
        <f t="shared" si="2"/>
        <v>0.16060895209887674</v>
      </c>
      <c r="E9" s="115">
        <f t="shared" si="3"/>
        <v>0.18052323963025341</v>
      </c>
    </row>
    <row r="10" spans="1:5">
      <c r="A10" t="s">
        <v>286</v>
      </c>
      <c r="B10" s="115">
        <f t="shared" si="0"/>
        <v>0.14104209008436183</v>
      </c>
      <c r="C10" s="115">
        <f t="shared" si="1"/>
        <v>0.13865549659858667</v>
      </c>
      <c r="D10" s="115">
        <f t="shared" si="2"/>
        <v>0.12602937051459032</v>
      </c>
      <c r="E10" s="115">
        <f t="shared" si="3"/>
        <v>0.13776974855412352</v>
      </c>
    </row>
    <row r="11" spans="1:5">
      <c r="A11" t="s">
        <v>215</v>
      </c>
      <c r="B11" s="115">
        <f t="shared" si="0"/>
        <v>0.10534006318185352</v>
      </c>
      <c r="C11" s="115">
        <f t="shared" si="1"/>
        <v>0.11081697288223709</v>
      </c>
      <c r="D11" s="115">
        <f t="shared" si="2"/>
        <v>9.7570993850622512E-2</v>
      </c>
      <c r="E11" s="115">
        <f t="shared" si="3"/>
        <v>0.10765973487412832</v>
      </c>
    </row>
    <row r="12" spans="1:5">
      <c r="A12" t="s">
        <v>297</v>
      </c>
      <c r="B12" s="115">
        <f t="shared" si="0"/>
        <v>0.19713672836082655</v>
      </c>
      <c r="C12" s="115">
        <f t="shared" si="1"/>
        <v>0.19186549017122811</v>
      </c>
      <c r="D12" s="115">
        <f t="shared" si="2"/>
        <v>0.24709301969507483</v>
      </c>
      <c r="E12" s="115">
        <f t="shared" si="3"/>
        <v>0.18086194594213265</v>
      </c>
    </row>
    <row r="18" spans="1:5">
      <c r="A18" s="117"/>
      <c r="B18" s="117"/>
      <c r="C18" s="117"/>
      <c r="D18" s="117"/>
      <c r="E18" s="117"/>
    </row>
    <row r="19" spans="1:5">
      <c r="A19" s="118"/>
      <c r="B19" s="114" t="s">
        <v>225</v>
      </c>
      <c r="C19" s="114">
        <v>2016</v>
      </c>
      <c r="D19" s="113">
        <v>2015</v>
      </c>
      <c r="E19" s="114" t="s">
        <v>222</v>
      </c>
    </row>
    <row r="20" spans="1:5">
      <c r="A20" t="s">
        <v>279</v>
      </c>
      <c r="B20" s="115">
        <f>+'Tab 13 Source Distributions'!L8</f>
        <v>0.27337041678725377</v>
      </c>
      <c r="C20" s="115">
        <f>+'Tab 13 Source Distributions'!L20</f>
        <v>0.25808726228375001</v>
      </c>
      <c r="D20" s="115">
        <f>+'Tab 13 Source Distributions'!L32</f>
        <v>0.26737251220055774</v>
      </c>
      <c r="E20" s="115">
        <f>+'Tab 13 Source Distributions'!L44</f>
        <v>0.26419080675209117</v>
      </c>
    </row>
    <row r="21" spans="1:5">
      <c r="A21" s="53" t="s">
        <v>284</v>
      </c>
      <c r="B21" s="115">
        <f>+'Tab 13 Source Distributions'!L9</f>
        <v>0.11981491421210835</v>
      </c>
      <c r="C21" s="115">
        <f>+'Tab 13 Source Distributions'!L21</f>
        <v>0.11061040155708558</v>
      </c>
      <c r="D21" s="115">
        <f>+'Tab 13 Source Distributions'!L33</f>
        <v>0.11764006016111073</v>
      </c>
      <c r="E21" s="115">
        <f>+'Tab 13 Source Distributions'!L45</f>
        <v>0.11723360603834757</v>
      </c>
    </row>
    <row r="22" spans="1:5">
      <c r="A22" t="s">
        <v>285</v>
      </c>
      <c r="B22" s="115">
        <f>+'Tab 13 Source Distributions'!L10</f>
        <v>0.18052323963025341</v>
      </c>
      <c r="C22" s="115">
        <f>+'Tab 13 Source Distributions'!L22</f>
        <v>0.16060895209887674</v>
      </c>
      <c r="D22" s="115">
        <f>+'Tab 13 Source Distributions'!L34</f>
        <v>0.17364946798627967</v>
      </c>
      <c r="E22" s="115">
        <f>+'Tab 13 Source Distributions'!L46</f>
        <v>0.1750567055825194</v>
      </c>
    </row>
    <row r="23" spans="1:5">
      <c r="A23" t="s">
        <v>286</v>
      </c>
      <c r="B23" s="115">
        <f>+'Tab 13 Source Distributions'!L11</f>
        <v>0.13776974855412352</v>
      </c>
      <c r="C23" s="115">
        <f>+'Tab 13 Source Distributions'!L23</f>
        <v>0.12602937051459032</v>
      </c>
      <c r="D23" s="115">
        <f>+'Tab 13 Source Distributions'!L35</f>
        <v>0.13865549659858667</v>
      </c>
      <c r="E23" s="115">
        <f>+'Tab 13 Source Distributions'!L47</f>
        <v>0.14104209008436183</v>
      </c>
    </row>
    <row r="24" spans="1:5">
      <c r="A24" t="s">
        <v>215</v>
      </c>
      <c r="B24" s="115">
        <f>+'Tab 13 Source Distributions'!L12</f>
        <v>0.10765973487412832</v>
      </c>
      <c r="C24" s="115">
        <f>+'Tab 13 Source Distributions'!L24</f>
        <v>9.7570993850622512E-2</v>
      </c>
      <c r="D24" s="115">
        <f>+'Tab 13 Source Distributions'!L36</f>
        <v>0.11081697288223709</v>
      </c>
      <c r="E24" s="115">
        <f>+'Tab 13 Source Distributions'!L48</f>
        <v>0.10534006318185352</v>
      </c>
    </row>
    <row r="25" spans="1:5">
      <c r="A25" t="s">
        <v>297</v>
      </c>
      <c r="B25" s="115">
        <f>+'Tab 13 Source Distributions'!L13</f>
        <v>0.18086194594213265</v>
      </c>
      <c r="C25" s="115">
        <f>+'Tab 13 Source Distributions'!L25</f>
        <v>0.24709301969507483</v>
      </c>
      <c r="D25" s="115">
        <f>+'Tab 13 Source Distributions'!L37</f>
        <v>0.19186549017122811</v>
      </c>
      <c r="E25" s="115">
        <f>+'Tab 13 Source Distributions'!L49</f>
        <v>0.19713672836082655</v>
      </c>
    </row>
  </sheetData>
  <phoneticPr fontId="8" type="noConversion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7873-ECAE-4267-9821-717528EFD696}">
  <sheetPr>
    <tabColor rgb="FF77C4D5"/>
    <pageSetUpPr fitToPage="1"/>
  </sheetPr>
  <dimension ref="A1:M265"/>
  <sheetViews>
    <sheetView topLeftCell="J14" zoomScale="120" zoomScaleNormal="120" workbookViewId="0">
      <selection activeCell="V16" sqref="V16"/>
    </sheetView>
  </sheetViews>
  <sheetFormatPr defaultRowHeight="15"/>
  <cols>
    <col min="1" max="1" width="11.7109375" style="126" customWidth="1"/>
    <col min="2" max="2" width="26.7109375" style="126" customWidth="1"/>
    <col min="3" max="3" width="11.7109375" style="126" customWidth="1"/>
    <col min="4" max="4" width="17.140625" customWidth="1"/>
    <col min="5" max="5" width="16.28515625" customWidth="1"/>
    <col min="6" max="6" width="16.85546875" customWidth="1"/>
    <col min="7" max="7" width="17.85546875" customWidth="1"/>
    <col min="8" max="9" width="13.42578125" customWidth="1"/>
    <col min="12" max="12" width="14.7109375" style="1" customWidth="1"/>
    <col min="13" max="13" width="9.7109375" style="124" bestFit="1" customWidth="1"/>
  </cols>
  <sheetData>
    <row r="1" spans="1:10" ht="18.75">
      <c r="A1" s="169" t="s">
        <v>238</v>
      </c>
      <c r="B1" s="169"/>
      <c r="C1" s="169"/>
    </row>
    <row r="2" spans="1:10" ht="18.75">
      <c r="A2" s="169" t="s">
        <v>239</v>
      </c>
      <c r="B2" s="169"/>
      <c r="C2" s="169"/>
    </row>
    <row r="3" spans="1:10" ht="18.75">
      <c r="A3" s="169" t="s">
        <v>725</v>
      </c>
      <c r="B3" s="169"/>
      <c r="C3" s="169"/>
    </row>
    <row r="6" spans="1:10" ht="21">
      <c r="A6" s="63" t="s">
        <v>548</v>
      </c>
      <c r="B6" s="129"/>
      <c r="C6" s="129"/>
    </row>
    <row r="8" spans="1:10">
      <c r="A8" s="127"/>
      <c r="B8" s="50"/>
      <c r="C8" s="69" t="s">
        <v>658</v>
      </c>
      <c r="D8" s="69" t="s">
        <v>716</v>
      </c>
      <c r="E8" s="69" t="s">
        <v>717</v>
      </c>
      <c r="F8" s="117"/>
      <c r="G8" s="50"/>
      <c r="H8" s="50"/>
    </row>
    <row r="9" spans="1:10" ht="18.75">
      <c r="A9" s="127" t="s">
        <v>467</v>
      </c>
      <c r="B9" s="50" t="s">
        <v>302</v>
      </c>
      <c r="C9" s="69" t="s">
        <v>654</v>
      </c>
      <c r="D9" s="69" t="s">
        <v>659</v>
      </c>
      <c r="E9" s="69" t="s">
        <v>659</v>
      </c>
      <c r="F9" s="50" t="s">
        <v>342</v>
      </c>
      <c r="G9" s="50"/>
      <c r="H9" s="50"/>
      <c r="J9" s="63" t="s">
        <v>454</v>
      </c>
    </row>
    <row r="10" spans="1:10">
      <c r="A10" s="126" t="s">
        <v>234</v>
      </c>
      <c r="B10" t="s">
        <v>534</v>
      </c>
      <c r="C10" s="7">
        <f>+D10</f>
        <v>480.38207578350722</v>
      </c>
      <c r="D10" s="7">
        <f>+'Tab23 Table 3.3'!E23</f>
        <v>480.38207578350722</v>
      </c>
      <c r="E10" s="7">
        <v>520</v>
      </c>
      <c r="F10" t="s">
        <v>700</v>
      </c>
      <c r="J10" t="s">
        <v>719</v>
      </c>
    </row>
    <row r="11" spans="1:10">
      <c r="A11" s="126" t="s">
        <v>235</v>
      </c>
      <c r="B11" t="s">
        <v>539</v>
      </c>
      <c r="C11" s="7">
        <f t="shared" ref="C11:C17" si="0">+D11</f>
        <v>512.5</v>
      </c>
      <c r="D11" s="7">
        <v>512.5</v>
      </c>
      <c r="E11" s="7">
        <f>+D11</f>
        <v>512.5</v>
      </c>
      <c r="F11" t="s">
        <v>476</v>
      </c>
      <c r="J11" t="s">
        <v>720</v>
      </c>
    </row>
    <row r="12" spans="1:10">
      <c r="A12" s="126" t="s">
        <v>236</v>
      </c>
      <c r="B12" s="3" t="s">
        <v>549</v>
      </c>
      <c r="C12" s="7">
        <f t="shared" si="0"/>
        <v>512.5</v>
      </c>
      <c r="D12" s="7">
        <f>+D11</f>
        <v>512.5</v>
      </c>
      <c r="E12" s="7">
        <f>+E11</f>
        <v>512.5</v>
      </c>
      <c r="F12" t="s">
        <v>476</v>
      </c>
      <c r="G12" s="3"/>
      <c r="H12" s="3"/>
    </row>
    <row r="13" spans="1:10">
      <c r="A13" s="126" t="s">
        <v>516</v>
      </c>
      <c r="B13" t="s">
        <v>550</v>
      </c>
      <c r="C13" s="6">
        <f t="shared" si="0"/>
        <v>2.5000000000000001E-2</v>
      </c>
      <c r="D13" s="6">
        <v>2.5000000000000001E-2</v>
      </c>
      <c r="E13" s="6">
        <f>+D13</f>
        <v>2.5000000000000001E-2</v>
      </c>
      <c r="F13" t="s">
        <v>697</v>
      </c>
      <c r="J13" t="s">
        <v>721</v>
      </c>
    </row>
    <row r="14" spans="1:10">
      <c r="A14" s="126" t="s">
        <v>484</v>
      </c>
      <c r="B14" t="s">
        <v>551</v>
      </c>
      <c r="C14" s="120">
        <f t="shared" si="0"/>
        <v>12.00955189458768</v>
      </c>
      <c r="D14" s="120">
        <f>+D13*D10</f>
        <v>12.00955189458768</v>
      </c>
      <c r="E14" s="120">
        <f>+E13*E10</f>
        <v>13</v>
      </c>
      <c r="F14" t="s">
        <v>698</v>
      </c>
    </row>
    <row r="15" spans="1:10">
      <c r="A15" s="126" t="s">
        <v>487</v>
      </c>
      <c r="B15" s="126" t="s">
        <v>557</v>
      </c>
      <c r="C15" s="126">
        <f t="shared" si="0"/>
        <v>0.9</v>
      </c>
      <c r="D15" s="126">
        <v>0.9</v>
      </c>
      <c r="E15" s="126">
        <f>+D15</f>
        <v>0.9</v>
      </c>
      <c r="F15" t="s">
        <v>699</v>
      </c>
      <c r="J15" t="s">
        <v>718</v>
      </c>
    </row>
    <row r="16" spans="1:10">
      <c r="A16" s="126" t="s">
        <v>489</v>
      </c>
      <c r="B16" s="126" t="s">
        <v>558</v>
      </c>
      <c r="C16" s="126">
        <f t="shared" si="0"/>
        <v>1.1000000000000001</v>
      </c>
      <c r="D16" s="126">
        <f>2-D15</f>
        <v>1.1000000000000001</v>
      </c>
      <c r="E16" s="126">
        <f t="shared" ref="E16:E17" si="1">+D16</f>
        <v>1.1000000000000001</v>
      </c>
      <c r="F16" t="s">
        <v>699</v>
      </c>
    </row>
    <row r="17" spans="1:11">
      <c r="A17" s="126" t="s">
        <v>559</v>
      </c>
      <c r="B17" s="126" t="s">
        <v>560</v>
      </c>
      <c r="C17" s="126">
        <f t="shared" si="0"/>
        <v>1E-3</v>
      </c>
      <c r="D17" s="126">
        <v>1E-3</v>
      </c>
      <c r="E17" s="126">
        <f t="shared" si="1"/>
        <v>1E-3</v>
      </c>
      <c r="F17" t="s">
        <v>699</v>
      </c>
      <c r="J17" t="s">
        <v>715</v>
      </c>
    </row>
    <row r="18" spans="1:11">
      <c r="J18" t="s">
        <v>701</v>
      </c>
    </row>
    <row r="23" spans="1:11" ht="14.45" customHeight="1">
      <c r="A23" s="63" t="s">
        <v>671</v>
      </c>
    </row>
    <row r="24" spans="1:11" ht="14.45" customHeight="1">
      <c r="A24" s="63"/>
    </row>
    <row r="25" spans="1:11" ht="14.45" customHeight="1">
      <c r="A25" s="127"/>
      <c r="B25" s="50"/>
      <c r="C25" s="69" t="s">
        <v>673</v>
      </c>
      <c r="D25" s="69"/>
      <c r="E25" s="69"/>
      <c r="F25" s="117"/>
      <c r="G25" s="50"/>
      <c r="H25" s="50"/>
    </row>
    <row r="26" spans="1:11" ht="14.45" customHeight="1">
      <c r="A26" s="127" t="s">
        <v>467</v>
      </c>
      <c r="B26" s="50" t="s">
        <v>302</v>
      </c>
      <c r="C26" s="69" t="s">
        <v>654</v>
      </c>
      <c r="D26" s="148" t="s">
        <v>607</v>
      </c>
      <c r="E26" s="69"/>
      <c r="F26" s="50"/>
      <c r="G26" s="50"/>
      <c r="H26" s="50"/>
    </row>
    <row r="27" spans="1:11" ht="14.45" customHeight="1">
      <c r="A27" s="126" t="s">
        <v>234</v>
      </c>
      <c r="B27" s="126" t="s">
        <v>674</v>
      </c>
      <c r="C27" s="6">
        <f>SUM(L38:L239)</f>
        <v>0.99609296742514386</v>
      </c>
      <c r="D27" s="10" t="s">
        <v>676</v>
      </c>
    </row>
    <row r="28" spans="1:11" ht="14.45" customHeight="1">
      <c r="A28" s="126" t="s">
        <v>235</v>
      </c>
      <c r="B28" s="126" t="s">
        <v>675</v>
      </c>
      <c r="C28" s="6">
        <f>SUM(M38:M239)</f>
        <v>3.8753613330229086E-3</v>
      </c>
      <c r="D28" s="10" t="s">
        <v>677</v>
      </c>
    </row>
    <row r="29" spans="1:11" ht="14.45" customHeight="1"/>
    <row r="30" spans="1:11" ht="14.45" customHeight="1">
      <c r="B30" s="126" t="s">
        <v>672</v>
      </c>
    </row>
    <row r="31" spans="1:11" ht="14.45" customHeight="1"/>
    <row r="32" spans="1:11" ht="14.45" customHeight="1">
      <c r="A32" s="63" t="s">
        <v>555</v>
      </c>
      <c r="K32" s="63" t="s">
        <v>556</v>
      </c>
    </row>
    <row r="33" spans="1:13" ht="14.45" customHeight="1">
      <c r="F33" s="137"/>
    </row>
    <row r="35" spans="1:13">
      <c r="A35" s="134"/>
      <c r="B35" s="132" t="s">
        <v>563</v>
      </c>
      <c r="C35" s="135"/>
      <c r="D35" s="69" t="s">
        <v>538</v>
      </c>
      <c r="E35" s="69" t="s">
        <v>510</v>
      </c>
      <c r="F35" s="69" t="s">
        <v>564</v>
      </c>
      <c r="G35" s="69" t="s">
        <v>554</v>
      </c>
      <c r="H35" s="69" t="s">
        <v>231</v>
      </c>
      <c r="I35" s="69" t="s">
        <v>231</v>
      </c>
      <c r="K35" s="69"/>
      <c r="L35" s="130"/>
      <c r="M35" s="131"/>
    </row>
    <row r="36" spans="1:13" ht="13.15" customHeight="1">
      <c r="A36" s="133" t="s">
        <v>561</v>
      </c>
      <c r="B36" s="133" t="s">
        <v>562</v>
      </c>
      <c r="C36" s="133" t="s">
        <v>538</v>
      </c>
      <c r="D36" s="136" t="s">
        <v>231</v>
      </c>
      <c r="E36" s="136" t="s">
        <v>552</v>
      </c>
      <c r="F36" s="69" t="s">
        <v>552</v>
      </c>
      <c r="G36" s="69" t="s">
        <v>553</v>
      </c>
      <c r="H36" s="69" t="s">
        <v>540</v>
      </c>
      <c r="I36" s="69" t="s">
        <v>541</v>
      </c>
      <c r="J36" s="122"/>
      <c r="K36" s="69" t="s">
        <v>231</v>
      </c>
      <c r="L36" s="130" t="s">
        <v>540</v>
      </c>
      <c r="M36" s="131" t="s">
        <v>541</v>
      </c>
    </row>
    <row r="37" spans="1:13">
      <c r="A37" s="128" t="s">
        <v>331</v>
      </c>
      <c r="B37" s="128" t="s">
        <v>332</v>
      </c>
      <c r="C37" s="128" t="s">
        <v>341</v>
      </c>
      <c r="D37" s="122" t="s">
        <v>334</v>
      </c>
      <c r="E37" s="122" t="s">
        <v>335</v>
      </c>
      <c r="F37" s="122" t="s">
        <v>356</v>
      </c>
      <c r="G37" s="122" t="s">
        <v>655</v>
      </c>
      <c r="H37" s="122" t="s">
        <v>656</v>
      </c>
      <c r="I37" s="122" t="s">
        <v>657</v>
      </c>
      <c r="J37" s="122"/>
      <c r="K37" s="122" t="s">
        <v>689</v>
      </c>
      <c r="L37" s="122" t="s">
        <v>690</v>
      </c>
      <c r="M37" s="122" t="s">
        <v>691</v>
      </c>
    </row>
    <row r="38" spans="1:13">
      <c r="A38" s="126">
        <v>0</v>
      </c>
      <c r="B38" s="126">
        <f>+D15</f>
        <v>0.9</v>
      </c>
      <c r="C38" s="126">
        <f>AVERAGE(A38:B38)</f>
        <v>0.45</v>
      </c>
      <c r="D38" s="7">
        <f>+$C$10*C38</f>
        <v>216.17193410257826</v>
      </c>
      <c r="E38" s="48">
        <f>_xlfn.NORM.DIST(C38,1,$C$13,TRUE)</f>
        <v>1.4398924351450382E-107</v>
      </c>
      <c r="F38" s="48">
        <f>+E38</f>
        <v>1.4398924351450382E-107</v>
      </c>
      <c r="G38" s="7">
        <f>IF(D38&lt;$C$12,0,1)</f>
        <v>0</v>
      </c>
      <c r="H38" s="7">
        <f t="shared" ref="H38:H69" si="2">IF(G38=0,D38,0)</f>
        <v>216.17193410257826</v>
      </c>
      <c r="I38" s="7">
        <f t="shared" ref="I38:I69" si="3">IF(G38=1,D38,0)</f>
        <v>0</v>
      </c>
      <c r="K38" t="str">
        <f t="shared" ref="K38:K69" si="4">TEXT(D38,"$000")</f>
        <v>$216</v>
      </c>
      <c r="L38" s="48">
        <f>IF(H38=0,0,F38)</f>
        <v>1.4398924351450382E-107</v>
      </c>
      <c r="M38" s="124">
        <f>IF(I38=0,0,F38)</f>
        <v>0</v>
      </c>
    </row>
    <row r="39" spans="1:13">
      <c r="A39" s="126">
        <f>+B38</f>
        <v>0.9</v>
      </c>
      <c r="B39" s="126">
        <f t="shared" ref="B39:B102" si="5">IF(B38+$D$17&gt;$D$16,0,B38+$D$17)</f>
        <v>0.90100000000000002</v>
      </c>
      <c r="C39" s="126">
        <f t="shared" ref="C39:C102" si="6">AVERAGE(A39:B39)</f>
        <v>0.90050000000000008</v>
      </c>
      <c r="D39" s="7">
        <f t="shared" ref="D39:D102" si="7">+$C$10*C39</f>
        <v>432.58405924304827</v>
      </c>
      <c r="E39" s="48">
        <f t="shared" ref="E39:E102" si="8">_xlfn.NORM.DIST(C39,1,$C$13,TRUE)</f>
        <v>3.4457634115053502E-5</v>
      </c>
      <c r="F39" s="48">
        <f>+E39-E38</f>
        <v>3.4457634115053502E-5</v>
      </c>
      <c r="G39" s="7">
        <f t="shared" ref="G39:G102" si="9">IF(D39&lt;$C$12,0,1)</f>
        <v>0</v>
      </c>
      <c r="H39" s="7">
        <f t="shared" si="2"/>
        <v>432.58405924304827</v>
      </c>
      <c r="I39" s="7">
        <f t="shared" si="3"/>
        <v>0</v>
      </c>
      <c r="K39" t="str">
        <f t="shared" si="4"/>
        <v>$433</v>
      </c>
      <c r="L39" s="48">
        <f t="shared" ref="L39:L102" si="10">IF(H39=0,0,F39)</f>
        <v>3.4457634115053502E-5</v>
      </c>
      <c r="M39" s="124">
        <f t="shared" ref="M39:M102" si="11">IF(I39=0,0,F39)</f>
        <v>0</v>
      </c>
    </row>
    <row r="40" spans="1:13">
      <c r="A40" s="126">
        <f>+A39+0.001</f>
        <v>0.90100000000000002</v>
      </c>
      <c r="B40" s="126">
        <f t="shared" si="5"/>
        <v>0.90200000000000002</v>
      </c>
      <c r="C40" s="126">
        <f t="shared" si="6"/>
        <v>0.90149999999999997</v>
      </c>
      <c r="D40" s="7">
        <f t="shared" si="7"/>
        <v>433.06444131883177</v>
      </c>
      <c r="E40" s="48">
        <f t="shared" si="8"/>
        <v>4.0740804558550492E-5</v>
      </c>
      <c r="F40" s="48">
        <f t="shared" ref="F40:F103" si="12">+E40-E39</f>
        <v>6.2831704434969905E-6</v>
      </c>
      <c r="G40" s="7">
        <f t="shared" si="9"/>
        <v>0</v>
      </c>
      <c r="H40" s="7">
        <f t="shared" si="2"/>
        <v>433.06444131883177</v>
      </c>
      <c r="I40" s="7">
        <f t="shared" si="3"/>
        <v>0</v>
      </c>
      <c r="K40" t="str">
        <f t="shared" si="4"/>
        <v>$433</v>
      </c>
      <c r="L40" s="48">
        <f t="shared" si="10"/>
        <v>6.2831704434969905E-6</v>
      </c>
      <c r="M40" s="124">
        <f t="shared" si="11"/>
        <v>0</v>
      </c>
    </row>
    <row r="41" spans="1:13">
      <c r="A41" s="126">
        <f t="shared" ref="A41:A104" si="13">+A40+0.001</f>
        <v>0.90200000000000002</v>
      </c>
      <c r="B41" s="126">
        <f t="shared" si="5"/>
        <v>0.90300000000000002</v>
      </c>
      <c r="C41" s="126">
        <f t="shared" si="6"/>
        <v>0.90250000000000008</v>
      </c>
      <c r="D41" s="7">
        <f t="shared" si="7"/>
        <v>433.54482339461532</v>
      </c>
      <c r="E41" s="48">
        <f t="shared" si="8"/>
        <v>4.8096344017603245E-5</v>
      </c>
      <c r="F41" s="48">
        <f t="shared" si="12"/>
        <v>7.3555394590527526E-6</v>
      </c>
      <c r="G41" s="7">
        <f t="shared" si="9"/>
        <v>0</v>
      </c>
      <c r="H41" s="7">
        <f t="shared" si="2"/>
        <v>433.54482339461532</v>
      </c>
      <c r="I41" s="7">
        <f t="shared" si="3"/>
        <v>0</v>
      </c>
      <c r="K41" t="str">
        <f t="shared" si="4"/>
        <v>$434</v>
      </c>
      <c r="L41" s="48">
        <f t="shared" si="10"/>
        <v>7.3555394590527526E-6</v>
      </c>
      <c r="M41" s="124">
        <f t="shared" si="11"/>
        <v>0</v>
      </c>
    </row>
    <row r="42" spans="1:13">
      <c r="A42" s="126">
        <f t="shared" si="13"/>
        <v>0.90300000000000002</v>
      </c>
      <c r="B42" s="126">
        <f t="shared" si="5"/>
        <v>0.90400000000000003</v>
      </c>
      <c r="C42" s="126">
        <f t="shared" si="6"/>
        <v>0.90349999999999997</v>
      </c>
      <c r="D42" s="7">
        <f t="shared" si="7"/>
        <v>434.02520547039876</v>
      </c>
      <c r="E42" s="48">
        <f t="shared" si="8"/>
        <v>5.6693512534256289E-5</v>
      </c>
      <c r="F42" s="48">
        <f t="shared" si="12"/>
        <v>8.5971685166530439E-6</v>
      </c>
      <c r="G42" s="7">
        <f t="shared" si="9"/>
        <v>0</v>
      </c>
      <c r="H42" s="7">
        <f t="shared" si="2"/>
        <v>434.02520547039876</v>
      </c>
      <c r="I42" s="7">
        <f t="shared" si="3"/>
        <v>0</v>
      </c>
      <c r="K42" t="str">
        <f t="shared" si="4"/>
        <v>$434</v>
      </c>
      <c r="L42" s="48">
        <f t="shared" si="10"/>
        <v>8.5971685166530439E-6</v>
      </c>
      <c r="M42" s="124">
        <f t="shared" si="11"/>
        <v>0</v>
      </c>
    </row>
    <row r="43" spans="1:13">
      <c r="A43" s="126">
        <f t="shared" si="13"/>
        <v>0.90400000000000003</v>
      </c>
      <c r="B43" s="126">
        <f t="shared" si="5"/>
        <v>0.90500000000000003</v>
      </c>
      <c r="C43" s="126">
        <f t="shared" si="6"/>
        <v>0.90450000000000008</v>
      </c>
      <c r="D43" s="7">
        <f t="shared" si="7"/>
        <v>434.50558754618231</v>
      </c>
      <c r="E43" s="48">
        <f t="shared" si="8"/>
        <v>6.6725837029685562E-5</v>
      </c>
      <c r="F43" s="48">
        <f t="shared" si="12"/>
        <v>1.0032324495429274E-5</v>
      </c>
      <c r="G43" s="7">
        <f t="shared" si="9"/>
        <v>0</v>
      </c>
      <c r="H43" s="7">
        <f t="shared" si="2"/>
        <v>434.50558754618231</v>
      </c>
      <c r="I43" s="7">
        <f t="shared" si="3"/>
        <v>0</v>
      </c>
      <c r="K43" t="str">
        <f t="shared" si="4"/>
        <v>$435</v>
      </c>
      <c r="L43" s="48">
        <f t="shared" si="10"/>
        <v>1.0032324495429274E-5</v>
      </c>
      <c r="M43" s="124">
        <f t="shared" si="11"/>
        <v>0</v>
      </c>
    </row>
    <row r="44" spans="1:13">
      <c r="A44" s="126">
        <f t="shared" si="13"/>
        <v>0.90500000000000003</v>
      </c>
      <c r="B44" s="126">
        <f t="shared" si="5"/>
        <v>0.90600000000000003</v>
      </c>
      <c r="C44" s="126">
        <f t="shared" si="6"/>
        <v>0.90549999999999997</v>
      </c>
      <c r="D44" s="7">
        <f t="shared" si="7"/>
        <v>434.98596962196575</v>
      </c>
      <c r="E44" s="48">
        <f t="shared" si="8"/>
        <v>7.8414179383584618E-5</v>
      </c>
      <c r="F44" s="48">
        <f t="shared" si="12"/>
        <v>1.1688342353899055E-5</v>
      </c>
      <c r="G44" s="7">
        <f t="shared" si="9"/>
        <v>0</v>
      </c>
      <c r="H44" s="7">
        <f t="shared" si="2"/>
        <v>434.98596962196575</v>
      </c>
      <c r="I44" s="7">
        <f t="shared" si="3"/>
        <v>0</v>
      </c>
      <c r="K44" t="str">
        <f t="shared" si="4"/>
        <v>$435</v>
      </c>
      <c r="L44" s="48">
        <f t="shared" si="10"/>
        <v>1.1688342353899055E-5</v>
      </c>
      <c r="M44" s="124">
        <f t="shared" si="11"/>
        <v>0</v>
      </c>
    </row>
    <row r="45" spans="1:13">
      <c r="A45" s="126">
        <f t="shared" si="13"/>
        <v>0.90600000000000003</v>
      </c>
      <c r="B45" s="126">
        <f t="shared" si="5"/>
        <v>0.90700000000000003</v>
      </c>
      <c r="C45" s="126">
        <f t="shared" si="6"/>
        <v>0.90650000000000008</v>
      </c>
      <c r="D45" s="7">
        <f t="shared" si="7"/>
        <v>435.46635169774936</v>
      </c>
      <c r="E45" s="48">
        <f t="shared" si="8"/>
        <v>9.2010127474106718E-5</v>
      </c>
      <c r="F45" s="48">
        <f t="shared" si="12"/>
        <v>1.35959480905221E-5</v>
      </c>
      <c r="G45" s="7">
        <f t="shared" si="9"/>
        <v>0</v>
      </c>
      <c r="H45" s="7">
        <f t="shared" si="2"/>
        <v>435.46635169774936</v>
      </c>
      <c r="I45" s="7">
        <f t="shared" si="3"/>
        <v>0</v>
      </c>
      <c r="K45" t="str">
        <f t="shared" si="4"/>
        <v>$435</v>
      </c>
      <c r="L45" s="48">
        <f t="shared" si="10"/>
        <v>1.35959480905221E-5</v>
      </c>
      <c r="M45" s="124">
        <f t="shared" si="11"/>
        <v>0</v>
      </c>
    </row>
    <row r="46" spans="1:13">
      <c r="A46" s="126">
        <f t="shared" si="13"/>
        <v>0.90700000000000003</v>
      </c>
      <c r="B46" s="126">
        <f t="shared" si="5"/>
        <v>0.90800000000000003</v>
      </c>
      <c r="C46" s="126">
        <f t="shared" si="6"/>
        <v>0.90749999999999997</v>
      </c>
      <c r="D46" s="7">
        <f t="shared" si="7"/>
        <v>435.9467337735328</v>
      </c>
      <c r="E46" s="48">
        <f t="shared" si="8"/>
        <v>1.0779973347738768E-4</v>
      </c>
      <c r="F46" s="48">
        <f t="shared" si="12"/>
        <v>1.5789606003280957E-5</v>
      </c>
      <c r="G46" s="7">
        <f t="shared" si="9"/>
        <v>0</v>
      </c>
      <c r="H46" s="7">
        <f t="shared" si="2"/>
        <v>435.9467337735328</v>
      </c>
      <c r="I46" s="7">
        <f t="shared" si="3"/>
        <v>0</v>
      </c>
      <c r="K46" t="str">
        <f t="shared" si="4"/>
        <v>$436</v>
      </c>
      <c r="L46" s="48">
        <f t="shared" si="10"/>
        <v>1.5789606003280957E-5</v>
      </c>
      <c r="M46" s="124">
        <f t="shared" si="11"/>
        <v>0</v>
      </c>
    </row>
    <row r="47" spans="1:13">
      <c r="A47" s="126">
        <f t="shared" si="13"/>
        <v>0.90800000000000003</v>
      </c>
      <c r="B47" s="126">
        <f t="shared" si="5"/>
        <v>0.90900000000000003</v>
      </c>
      <c r="C47" s="126">
        <f t="shared" si="6"/>
        <v>0.90850000000000009</v>
      </c>
      <c r="D47" s="7">
        <f t="shared" si="7"/>
        <v>436.42711584931635</v>
      </c>
      <c r="E47" s="48">
        <f t="shared" si="8"/>
        <v>1.2610762413848835E-4</v>
      </c>
      <c r="F47" s="48">
        <f t="shared" si="12"/>
        <v>1.8307890661100671E-5</v>
      </c>
      <c r="G47" s="7">
        <f t="shared" si="9"/>
        <v>0</v>
      </c>
      <c r="H47" s="7">
        <f t="shared" si="2"/>
        <v>436.42711584931635</v>
      </c>
      <c r="I47" s="7">
        <f t="shared" si="3"/>
        <v>0</v>
      </c>
      <c r="K47" t="str">
        <f t="shared" si="4"/>
        <v>$436</v>
      </c>
      <c r="L47" s="48">
        <f t="shared" si="10"/>
        <v>1.8307890661100671E-5</v>
      </c>
      <c r="M47" s="124">
        <f t="shared" si="11"/>
        <v>0</v>
      </c>
    </row>
    <row r="48" spans="1:13">
      <c r="A48" s="126">
        <f t="shared" si="13"/>
        <v>0.90900000000000003</v>
      </c>
      <c r="B48" s="126">
        <f t="shared" si="5"/>
        <v>0.91</v>
      </c>
      <c r="C48" s="126">
        <f t="shared" si="6"/>
        <v>0.90949999999999998</v>
      </c>
      <c r="D48" s="7">
        <f t="shared" si="7"/>
        <v>436.90749792509979</v>
      </c>
      <c r="E48" s="48">
        <f t="shared" si="8"/>
        <v>1.473015079074719E-4</v>
      </c>
      <c r="F48" s="48">
        <f t="shared" si="12"/>
        <v>2.1193883768983558E-5</v>
      </c>
      <c r="G48" s="7">
        <f t="shared" si="9"/>
        <v>0</v>
      </c>
      <c r="H48" s="7">
        <f t="shared" si="2"/>
        <v>436.90749792509979</v>
      </c>
      <c r="I48" s="7">
        <f t="shared" si="3"/>
        <v>0</v>
      </c>
      <c r="K48" t="str">
        <f t="shared" si="4"/>
        <v>$437</v>
      </c>
      <c r="L48" s="48">
        <f t="shared" si="10"/>
        <v>2.1193883768983558E-5</v>
      </c>
      <c r="M48" s="124">
        <f t="shared" si="11"/>
        <v>0</v>
      </c>
    </row>
    <row r="49" spans="1:13">
      <c r="A49" s="126">
        <f t="shared" si="13"/>
        <v>0.91</v>
      </c>
      <c r="B49" s="126">
        <f t="shared" si="5"/>
        <v>0.91100000000000003</v>
      </c>
      <c r="C49" s="126">
        <f t="shared" si="6"/>
        <v>0.91050000000000009</v>
      </c>
      <c r="D49" s="7">
        <f t="shared" si="7"/>
        <v>437.38788000088334</v>
      </c>
      <c r="E49" s="48">
        <f t="shared" si="8"/>
        <v>1.7179710374593305E-4</v>
      </c>
      <c r="F49" s="48">
        <f t="shared" si="12"/>
        <v>2.4495595838461146E-5</v>
      </c>
      <c r="G49" s="7">
        <f t="shared" si="9"/>
        <v>0</v>
      </c>
      <c r="H49" s="7">
        <f t="shared" si="2"/>
        <v>437.38788000088334</v>
      </c>
      <c r="I49" s="7">
        <f t="shared" si="3"/>
        <v>0</v>
      </c>
      <c r="K49" t="str">
        <f t="shared" si="4"/>
        <v>$437</v>
      </c>
      <c r="L49" s="48">
        <f t="shared" si="10"/>
        <v>2.4495595838461146E-5</v>
      </c>
      <c r="M49" s="124">
        <f t="shared" si="11"/>
        <v>0</v>
      </c>
    </row>
    <row r="50" spans="1:13">
      <c r="A50" s="126">
        <f t="shared" si="13"/>
        <v>0.91100000000000003</v>
      </c>
      <c r="B50" s="126">
        <f t="shared" si="5"/>
        <v>0.91200000000000003</v>
      </c>
      <c r="C50" s="126">
        <f t="shared" si="6"/>
        <v>0.91149999999999998</v>
      </c>
      <c r="D50" s="7">
        <f t="shared" si="7"/>
        <v>437.86826207666684</v>
      </c>
      <c r="E50" s="48">
        <f t="shared" si="8"/>
        <v>2.0006351600731912E-4</v>
      </c>
      <c r="F50" s="48">
        <f t="shared" si="12"/>
        <v>2.826641226138607E-5</v>
      </c>
      <c r="G50" s="7">
        <f t="shared" si="9"/>
        <v>0</v>
      </c>
      <c r="H50" s="7">
        <f t="shared" si="2"/>
        <v>437.86826207666684</v>
      </c>
      <c r="I50" s="7">
        <f t="shared" si="3"/>
        <v>0</v>
      </c>
      <c r="K50" t="str">
        <f t="shared" si="4"/>
        <v>$438</v>
      </c>
      <c r="L50" s="48">
        <f t="shared" si="10"/>
        <v>2.826641226138607E-5</v>
      </c>
      <c r="M50" s="124">
        <f t="shared" si="11"/>
        <v>0</v>
      </c>
    </row>
    <row r="51" spans="1:13">
      <c r="A51" s="126">
        <f t="shared" si="13"/>
        <v>0.91200000000000003</v>
      </c>
      <c r="B51" s="126">
        <f t="shared" si="5"/>
        <v>0.91300000000000003</v>
      </c>
      <c r="C51" s="126">
        <f t="shared" si="6"/>
        <v>0.91250000000000009</v>
      </c>
      <c r="D51" s="7">
        <f t="shared" si="7"/>
        <v>438.34864415245039</v>
      </c>
      <c r="E51" s="48">
        <f t="shared" si="8"/>
        <v>2.326290790355277E-4</v>
      </c>
      <c r="F51" s="48">
        <f t="shared" si="12"/>
        <v>3.256556302820858E-5</v>
      </c>
      <c r="G51" s="7">
        <f t="shared" si="9"/>
        <v>0</v>
      </c>
      <c r="H51" s="7">
        <f t="shared" si="2"/>
        <v>438.34864415245039</v>
      </c>
      <c r="I51" s="7">
        <f t="shared" si="3"/>
        <v>0</v>
      </c>
      <c r="K51" t="str">
        <f t="shared" si="4"/>
        <v>$438</v>
      </c>
      <c r="L51" s="48">
        <f t="shared" si="10"/>
        <v>3.256556302820858E-5</v>
      </c>
      <c r="M51" s="124">
        <f t="shared" si="11"/>
        <v>0</v>
      </c>
    </row>
    <row r="52" spans="1:13">
      <c r="A52" s="126">
        <f t="shared" si="13"/>
        <v>0.91300000000000003</v>
      </c>
      <c r="B52" s="126">
        <f t="shared" si="5"/>
        <v>0.91400000000000003</v>
      </c>
      <c r="C52" s="126">
        <f t="shared" si="6"/>
        <v>0.91349999999999998</v>
      </c>
      <c r="D52" s="7">
        <f t="shared" si="7"/>
        <v>438.82902622823383</v>
      </c>
      <c r="E52" s="48">
        <f t="shared" si="8"/>
        <v>2.7008769396347362E-4</v>
      </c>
      <c r="F52" s="48">
        <f t="shared" si="12"/>
        <v>3.7458614927945918E-5</v>
      </c>
      <c r="G52" s="7">
        <f t="shared" si="9"/>
        <v>0</v>
      </c>
      <c r="H52" s="7">
        <f t="shared" si="2"/>
        <v>438.82902622823383</v>
      </c>
      <c r="I52" s="7">
        <f t="shared" si="3"/>
        <v>0</v>
      </c>
      <c r="K52" t="str">
        <f t="shared" si="4"/>
        <v>$439</v>
      </c>
      <c r="L52" s="48">
        <f t="shared" si="10"/>
        <v>3.7458614927945918E-5</v>
      </c>
      <c r="M52" s="124">
        <f t="shared" si="11"/>
        <v>0</v>
      </c>
    </row>
    <row r="53" spans="1:13">
      <c r="A53" s="126">
        <f t="shared" si="13"/>
        <v>0.91400000000000003</v>
      </c>
      <c r="B53" s="126">
        <f t="shared" si="5"/>
        <v>0.91500000000000004</v>
      </c>
      <c r="C53" s="126">
        <f t="shared" si="6"/>
        <v>0.91450000000000009</v>
      </c>
      <c r="D53" s="7">
        <f t="shared" si="7"/>
        <v>439.30940830401738</v>
      </c>
      <c r="E53" s="48">
        <f t="shared" si="8"/>
        <v>3.1310567858120408E-4</v>
      </c>
      <c r="F53" s="48">
        <f t="shared" si="12"/>
        <v>4.3017984617730459E-5</v>
      </c>
      <c r="G53" s="7">
        <f t="shared" si="9"/>
        <v>0</v>
      </c>
      <c r="H53" s="7">
        <f t="shared" si="2"/>
        <v>439.30940830401738</v>
      </c>
      <c r="I53" s="7">
        <f t="shared" si="3"/>
        <v>0</v>
      </c>
      <c r="K53" t="str">
        <f t="shared" si="4"/>
        <v>$439</v>
      </c>
      <c r="L53" s="48">
        <f t="shared" si="10"/>
        <v>4.3017984617730459E-5</v>
      </c>
      <c r="M53" s="124">
        <f t="shared" si="11"/>
        <v>0</v>
      </c>
    </row>
    <row r="54" spans="1:13">
      <c r="A54" s="126">
        <f t="shared" si="13"/>
        <v>0.91500000000000004</v>
      </c>
      <c r="B54" s="126">
        <f t="shared" si="5"/>
        <v>0.91600000000000004</v>
      </c>
      <c r="C54" s="126">
        <f t="shared" si="6"/>
        <v>0.91549999999999998</v>
      </c>
      <c r="D54" s="7">
        <f t="shared" si="7"/>
        <v>439.78979037980088</v>
      </c>
      <c r="E54" s="48">
        <f t="shared" si="8"/>
        <v>3.6242914903304274E-4</v>
      </c>
      <c r="F54" s="48">
        <f t="shared" si="12"/>
        <v>4.9323470451838661E-5</v>
      </c>
      <c r="G54" s="7">
        <f t="shared" si="9"/>
        <v>0</v>
      </c>
      <c r="H54" s="7">
        <f t="shared" si="2"/>
        <v>439.78979037980088</v>
      </c>
      <c r="I54" s="7">
        <f t="shared" si="3"/>
        <v>0</v>
      </c>
      <c r="K54" t="str">
        <f t="shared" si="4"/>
        <v>$440</v>
      </c>
      <c r="L54" s="48">
        <f t="shared" si="10"/>
        <v>4.9323470451838661E-5</v>
      </c>
      <c r="M54" s="124">
        <f t="shared" si="11"/>
        <v>0</v>
      </c>
    </row>
    <row r="55" spans="1:13">
      <c r="A55" s="126">
        <f t="shared" si="13"/>
        <v>0.91600000000000004</v>
      </c>
      <c r="B55" s="126">
        <f t="shared" si="5"/>
        <v>0.91700000000000004</v>
      </c>
      <c r="C55" s="126">
        <f t="shared" si="6"/>
        <v>0.91650000000000009</v>
      </c>
      <c r="D55" s="7">
        <f t="shared" si="7"/>
        <v>440.27017245558443</v>
      </c>
      <c r="E55" s="48">
        <f t="shared" si="8"/>
        <v>4.1889194945037462E-4</v>
      </c>
      <c r="F55" s="48">
        <f t="shared" si="12"/>
        <v>5.6462800417331877E-5</v>
      </c>
      <c r="G55" s="7">
        <f t="shared" si="9"/>
        <v>0</v>
      </c>
      <c r="H55" s="7">
        <f t="shared" si="2"/>
        <v>440.27017245558443</v>
      </c>
      <c r="I55" s="7">
        <f t="shared" si="3"/>
        <v>0</v>
      </c>
      <c r="K55" t="str">
        <f t="shared" si="4"/>
        <v>$440</v>
      </c>
      <c r="L55" s="48">
        <f t="shared" si="10"/>
        <v>5.6462800417331877E-5</v>
      </c>
      <c r="M55" s="124">
        <f t="shared" si="11"/>
        <v>0</v>
      </c>
    </row>
    <row r="56" spans="1:13">
      <c r="A56" s="126">
        <f t="shared" si="13"/>
        <v>0.91700000000000004</v>
      </c>
      <c r="B56" s="126">
        <f t="shared" si="5"/>
        <v>0.91800000000000004</v>
      </c>
      <c r="C56" s="126">
        <f t="shared" si="6"/>
        <v>0.91749999999999998</v>
      </c>
      <c r="D56" s="7">
        <f t="shared" si="7"/>
        <v>440.75055453136787</v>
      </c>
      <c r="E56" s="48">
        <f t="shared" si="8"/>
        <v>4.8342414238377571E-4</v>
      </c>
      <c r="F56" s="48">
        <f t="shared" si="12"/>
        <v>6.4532192933401092E-5</v>
      </c>
      <c r="G56" s="7">
        <f t="shared" si="9"/>
        <v>0</v>
      </c>
      <c r="H56" s="7">
        <f t="shared" si="2"/>
        <v>440.75055453136787</v>
      </c>
      <c r="I56" s="7">
        <f t="shared" si="3"/>
        <v>0</v>
      </c>
      <c r="K56" t="str">
        <f t="shared" si="4"/>
        <v>$441</v>
      </c>
      <c r="L56" s="48">
        <f t="shared" si="10"/>
        <v>6.4532192933401092E-5</v>
      </c>
      <c r="M56" s="124">
        <f t="shared" si="11"/>
        <v>0</v>
      </c>
    </row>
    <row r="57" spans="1:13">
      <c r="A57" s="126">
        <f t="shared" si="13"/>
        <v>0.91800000000000004</v>
      </c>
      <c r="B57" s="126">
        <f t="shared" si="5"/>
        <v>0.91900000000000004</v>
      </c>
      <c r="C57" s="126">
        <f t="shared" si="6"/>
        <v>0.91850000000000009</v>
      </c>
      <c r="D57" s="7">
        <f t="shared" si="7"/>
        <v>441.23093660715142</v>
      </c>
      <c r="E57" s="48">
        <f t="shared" si="8"/>
        <v>5.5706106902462876E-4</v>
      </c>
      <c r="F57" s="48">
        <f t="shared" si="12"/>
        <v>7.363692664085305E-5</v>
      </c>
      <c r="G57" s="7">
        <f t="shared" si="9"/>
        <v>0</v>
      </c>
      <c r="H57" s="7">
        <f t="shared" si="2"/>
        <v>441.23093660715142</v>
      </c>
      <c r="I57" s="7">
        <f t="shared" si="3"/>
        <v>0</v>
      </c>
      <c r="K57" t="str">
        <f t="shared" si="4"/>
        <v>$441</v>
      </c>
      <c r="L57" s="48">
        <f t="shared" si="10"/>
        <v>7.363692664085305E-5</v>
      </c>
      <c r="M57" s="124">
        <f t="shared" si="11"/>
        <v>0</v>
      </c>
    </row>
    <row r="58" spans="1:13">
      <c r="A58" s="126">
        <f t="shared" si="13"/>
        <v>0.91900000000000004</v>
      </c>
      <c r="B58" s="126">
        <f t="shared" si="5"/>
        <v>0.92</v>
      </c>
      <c r="C58" s="126">
        <f t="shared" si="6"/>
        <v>0.91949999999999998</v>
      </c>
      <c r="D58" s="7">
        <f t="shared" si="7"/>
        <v>441.71131868293486</v>
      </c>
      <c r="E58" s="48">
        <f t="shared" si="8"/>
        <v>6.4095298366005486E-4</v>
      </c>
      <c r="F58" s="48">
        <f t="shared" si="12"/>
        <v>8.3891914635426099E-5</v>
      </c>
      <c r="G58" s="7">
        <f t="shared" si="9"/>
        <v>0</v>
      </c>
      <c r="H58" s="7">
        <f t="shared" si="2"/>
        <v>441.71131868293486</v>
      </c>
      <c r="I58" s="7">
        <f t="shared" si="3"/>
        <v>0</v>
      </c>
      <c r="K58" t="str">
        <f t="shared" si="4"/>
        <v>$442</v>
      </c>
      <c r="L58" s="48">
        <f t="shared" si="10"/>
        <v>8.3891914635426099E-5</v>
      </c>
      <c r="M58" s="124">
        <f t="shared" si="11"/>
        <v>0</v>
      </c>
    </row>
    <row r="59" spans="1:13">
      <c r="A59" s="126">
        <f t="shared" si="13"/>
        <v>0.92</v>
      </c>
      <c r="B59" s="126">
        <f t="shared" si="5"/>
        <v>0.92100000000000004</v>
      </c>
      <c r="C59" s="126">
        <f t="shared" si="6"/>
        <v>0.9205000000000001</v>
      </c>
      <c r="D59" s="7">
        <f t="shared" si="7"/>
        <v>442.19170075871847</v>
      </c>
      <c r="E59" s="48">
        <f t="shared" si="8"/>
        <v>7.3637526155394034E-4</v>
      </c>
      <c r="F59" s="48">
        <f t="shared" si="12"/>
        <v>9.5422277893885484E-5</v>
      </c>
      <c r="G59" s="7">
        <f t="shared" si="9"/>
        <v>0</v>
      </c>
      <c r="H59" s="7">
        <f t="shared" si="2"/>
        <v>442.19170075871847</v>
      </c>
      <c r="I59" s="7">
        <f t="shared" si="3"/>
        <v>0</v>
      </c>
      <c r="K59" t="str">
        <f t="shared" si="4"/>
        <v>$442</v>
      </c>
      <c r="L59" s="48">
        <f t="shared" si="10"/>
        <v>9.5422277893885484E-5</v>
      </c>
      <c r="M59" s="124">
        <f t="shared" si="11"/>
        <v>0</v>
      </c>
    </row>
    <row r="60" spans="1:13">
      <c r="A60" s="126">
        <f t="shared" si="13"/>
        <v>0.92100000000000004</v>
      </c>
      <c r="B60" s="126">
        <f t="shared" si="5"/>
        <v>0.92200000000000004</v>
      </c>
      <c r="C60" s="126">
        <f t="shared" si="6"/>
        <v>0.92149999999999999</v>
      </c>
      <c r="D60" s="7">
        <f t="shared" si="7"/>
        <v>442.67208283450191</v>
      </c>
      <c r="E60" s="48">
        <f t="shared" si="8"/>
        <v>8.4473917345862458E-4</v>
      </c>
      <c r="F60" s="48">
        <f t="shared" si="12"/>
        <v>1.0836391190468424E-4</v>
      </c>
      <c r="G60" s="7">
        <f t="shared" si="9"/>
        <v>0</v>
      </c>
      <c r="H60" s="7">
        <f t="shared" si="2"/>
        <v>442.67208283450191</v>
      </c>
      <c r="I60" s="7">
        <f t="shared" si="3"/>
        <v>0</v>
      </c>
      <c r="K60" t="str">
        <f t="shared" si="4"/>
        <v>$443</v>
      </c>
      <c r="L60" s="48">
        <f t="shared" si="10"/>
        <v>1.0836391190468424E-4</v>
      </c>
      <c r="M60" s="124">
        <f t="shared" si="11"/>
        <v>0</v>
      </c>
    </row>
    <row r="61" spans="1:13">
      <c r="A61" s="126">
        <f t="shared" si="13"/>
        <v>0.92200000000000004</v>
      </c>
      <c r="B61" s="126">
        <f t="shared" si="5"/>
        <v>0.92300000000000004</v>
      </c>
      <c r="C61" s="126">
        <f t="shared" si="6"/>
        <v>0.9225000000000001</v>
      </c>
      <c r="D61" s="7">
        <f t="shared" si="7"/>
        <v>443.15246491028546</v>
      </c>
      <c r="E61" s="48">
        <f t="shared" si="8"/>
        <v>9.6760321321836813E-4</v>
      </c>
      <c r="F61" s="48">
        <f t="shared" si="12"/>
        <v>1.2286403975974355E-4</v>
      </c>
      <c r="G61" s="7">
        <f t="shared" si="9"/>
        <v>0</v>
      </c>
      <c r="H61" s="7">
        <f t="shared" si="2"/>
        <v>443.15246491028546</v>
      </c>
      <c r="I61" s="7">
        <f t="shared" si="3"/>
        <v>0</v>
      </c>
      <c r="K61" t="str">
        <f t="shared" si="4"/>
        <v>$443</v>
      </c>
      <c r="L61" s="48">
        <f t="shared" si="10"/>
        <v>1.2286403975974355E-4</v>
      </c>
      <c r="M61" s="124">
        <f t="shared" si="11"/>
        <v>0</v>
      </c>
    </row>
    <row r="62" spans="1:13">
      <c r="A62" s="126">
        <f t="shared" si="13"/>
        <v>0.92300000000000004</v>
      </c>
      <c r="B62" s="126">
        <f t="shared" si="5"/>
        <v>0.92400000000000004</v>
      </c>
      <c r="C62" s="126">
        <f t="shared" si="6"/>
        <v>0.92349999999999999</v>
      </c>
      <c r="D62" s="7">
        <f t="shared" si="7"/>
        <v>443.6328469860689</v>
      </c>
      <c r="E62" s="48">
        <f t="shared" si="8"/>
        <v>1.1066849574092447E-3</v>
      </c>
      <c r="F62" s="48">
        <f t="shared" si="12"/>
        <v>1.3908174419087656E-4</v>
      </c>
      <c r="G62" s="7">
        <f t="shared" si="9"/>
        <v>0</v>
      </c>
      <c r="H62" s="7">
        <f t="shared" si="2"/>
        <v>443.6328469860689</v>
      </c>
      <c r="I62" s="7">
        <f t="shared" si="3"/>
        <v>0</v>
      </c>
      <c r="K62" t="str">
        <f t="shared" si="4"/>
        <v>$444</v>
      </c>
      <c r="L62" s="48">
        <f t="shared" si="10"/>
        <v>1.3908174419087656E-4</v>
      </c>
      <c r="M62" s="124">
        <f t="shared" si="11"/>
        <v>0</v>
      </c>
    </row>
    <row r="63" spans="1:13">
      <c r="A63" s="126">
        <f t="shared" si="13"/>
        <v>0.92400000000000004</v>
      </c>
      <c r="B63" s="126">
        <f t="shared" si="5"/>
        <v>0.92500000000000004</v>
      </c>
      <c r="C63" s="126">
        <f t="shared" si="6"/>
        <v>0.9245000000000001</v>
      </c>
      <c r="D63" s="7">
        <f t="shared" si="7"/>
        <v>444.11322906185245</v>
      </c>
      <c r="E63" s="48">
        <f t="shared" si="8"/>
        <v>1.263873427672314E-3</v>
      </c>
      <c r="F63" s="48">
        <f t="shared" si="12"/>
        <v>1.5718847026306932E-4</v>
      </c>
      <c r="G63" s="7">
        <f t="shared" si="9"/>
        <v>0</v>
      </c>
      <c r="H63" s="7">
        <f t="shared" si="2"/>
        <v>444.11322906185245</v>
      </c>
      <c r="I63" s="7">
        <f t="shared" si="3"/>
        <v>0</v>
      </c>
      <c r="K63" t="str">
        <f t="shared" si="4"/>
        <v>$444</v>
      </c>
      <c r="L63" s="48">
        <f t="shared" si="10"/>
        <v>1.5718847026306932E-4</v>
      </c>
      <c r="M63" s="124">
        <f t="shared" si="11"/>
        <v>0</v>
      </c>
    </row>
    <row r="64" spans="1:13">
      <c r="A64" s="126">
        <f t="shared" si="13"/>
        <v>0.92500000000000004</v>
      </c>
      <c r="B64" s="126">
        <f t="shared" si="5"/>
        <v>0.92600000000000005</v>
      </c>
      <c r="C64" s="126">
        <f t="shared" si="6"/>
        <v>0.92549999999999999</v>
      </c>
      <c r="D64" s="7">
        <f t="shared" si="7"/>
        <v>444.59361113763595</v>
      </c>
      <c r="E64" s="48">
        <f t="shared" si="8"/>
        <v>1.4412419173400102E-3</v>
      </c>
      <c r="F64" s="48">
        <f t="shared" si="12"/>
        <v>1.7736848966769616E-4</v>
      </c>
      <c r="G64" s="7">
        <f t="shared" si="9"/>
        <v>0</v>
      </c>
      <c r="H64" s="7">
        <f t="shared" si="2"/>
        <v>444.59361113763595</v>
      </c>
      <c r="I64" s="7">
        <f t="shared" si="3"/>
        <v>0</v>
      </c>
      <c r="K64" t="str">
        <f t="shared" si="4"/>
        <v>$445</v>
      </c>
      <c r="L64" s="48">
        <f t="shared" si="10"/>
        <v>1.7736848966769616E-4</v>
      </c>
      <c r="M64" s="124">
        <f t="shared" si="11"/>
        <v>0</v>
      </c>
    </row>
    <row r="65" spans="1:13">
      <c r="A65" s="126">
        <f t="shared" si="13"/>
        <v>0.92600000000000005</v>
      </c>
      <c r="B65" s="126">
        <f t="shared" si="5"/>
        <v>0.92700000000000005</v>
      </c>
      <c r="C65" s="126">
        <f t="shared" si="6"/>
        <v>0.9265000000000001</v>
      </c>
      <c r="D65" s="7">
        <f t="shared" si="7"/>
        <v>445.0739932134195</v>
      </c>
      <c r="E65" s="48">
        <f t="shared" si="8"/>
        <v>1.6410612341570168E-3</v>
      </c>
      <c r="F65" s="48">
        <f t="shared" si="12"/>
        <v>1.9981931681700661E-4</v>
      </c>
      <c r="G65" s="7">
        <f t="shared" si="9"/>
        <v>0</v>
      </c>
      <c r="H65" s="7">
        <f t="shared" si="2"/>
        <v>445.0739932134195</v>
      </c>
      <c r="I65" s="7">
        <f t="shared" si="3"/>
        <v>0</v>
      </c>
      <c r="K65" t="str">
        <f t="shared" si="4"/>
        <v>$445</v>
      </c>
      <c r="L65" s="48">
        <f t="shared" si="10"/>
        <v>1.9981931681700661E-4</v>
      </c>
      <c r="M65" s="124">
        <f t="shared" si="11"/>
        <v>0</v>
      </c>
    </row>
    <row r="66" spans="1:13">
      <c r="A66" s="126">
        <f t="shared" si="13"/>
        <v>0.92700000000000005</v>
      </c>
      <c r="B66" s="126">
        <f t="shared" si="5"/>
        <v>0.92800000000000005</v>
      </c>
      <c r="C66" s="126">
        <f t="shared" si="6"/>
        <v>0.92749999999999999</v>
      </c>
      <c r="D66" s="7">
        <f t="shared" si="7"/>
        <v>445.55437528920294</v>
      </c>
      <c r="E66" s="48">
        <f t="shared" si="8"/>
        <v>1.8658133003840341E-3</v>
      </c>
      <c r="F66" s="48">
        <f t="shared" si="12"/>
        <v>2.247520662270173E-4</v>
      </c>
      <c r="G66" s="7">
        <f t="shared" si="9"/>
        <v>0</v>
      </c>
      <c r="H66" s="7">
        <f t="shared" si="2"/>
        <v>445.55437528920294</v>
      </c>
      <c r="I66" s="7">
        <f t="shared" si="3"/>
        <v>0</v>
      </c>
      <c r="K66" t="str">
        <f t="shared" si="4"/>
        <v>$446</v>
      </c>
      <c r="L66" s="48">
        <f t="shared" si="10"/>
        <v>2.247520662270173E-4</v>
      </c>
      <c r="M66" s="124">
        <f t="shared" si="11"/>
        <v>0</v>
      </c>
    </row>
    <row r="67" spans="1:13">
      <c r="A67" s="126">
        <f t="shared" si="13"/>
        <v>0.92800000000000005</v>
      </c>
      <c r="B67" s="126">
        <f t="shared" si="5"/>
        <v>0.92900000000000005</v>
      </c>
      <c r="C67" s="126">
        <f t="shared" si="6"/>
        <v>0.9285000000000001</v>
      </c>
      <c r="D67" s="7">
        <f t="shared" si="7"/>
        <v>446.03475736498649</v>
      </c>
      <c r="E67" s="48">
        <f t="shared" si="8"/>
        <v>2.1182050404046464E-3</v>
      </c>
      <c r="F67" s="48">
        <f t="shared" si="12"/>
        <v>2.5239174002061231E-4</v>
      </c>
      <c r="G67" s="7">
        <f t="shared" si="9"/>
        <v>0</v>
      </c>
      <c r="H67" s="7">
        <f t="shared" si="2"/>
        <v>446.03475736498649</v>
      </c>
      <c r="I67" s="7">
        <f t="shared" si="3"/>
        <v>0</v>
      </c>
      <c r="K67" t="str">
        <f t="shared" si="4"/>
        <v>$446</v>
      </c>
      <c r="L67" s="48">
        <f t="shared" si="10"/>
        <v>2.5239174002061231E-4</v>
      </c>
      <c r="M67" s="124">
        <f t="shared" si="11"/>
        <v>0</v>
      </c>
    </row>
    <row r="68" spans="1:13">
      <c r="A68" s="126">
        <f t="shared" si="13"/>
        <v>0.92900000000000005</v>
      </c>
      <c r="B68" s="126">
        <f t="shared" si="5"/>
        <v>0.93</v>
      </c>
      <c r="C68" s="126">
        <f t="shared" si="6"/>
        <v>0.92949999999999999</v>
      </c>
      <c r="D68" s="7">
        <f t="shared" si="7"/>
        <v>446.51513944076993</v>
      </c>
      <c r="E68" s="48">
        <f t="shared" si="8"/>
        <v>2.4011824741892464E-3</v>
      </c>
      <c r="F68" s="48">
        <f t="shared" si="12"/>
        <v>2.8297743378460005E-4</v>
      </c>
      <c r="G68" s="7">
        <f t="shared" si="9"/>
        <v>0</v>
      </c>
      <c r="H68" s="7">
        <f t="shared" si="2"/>
        <v>446.51513944076993</v>
      </c>
      <c r="I68" s="7">
        <f t="shared" si="3"/>
        <v>0</v>
      </c>
      <c r="K68" t="str">
        <f t="shared" si="4"/>
        <v>$447</v>
      </c>
      <c r="L68" s="48">
        <f t="shared" si="10"/>
        <v>2.8297743378460005E-4</v>
      </c>
      <c r="M68" s="124">
        <f t="shared" si="11"/>
        <v>0</v>
      </c>
    </row>
    <row r="69" spans="1:13">
      <c r="A69" s="126">
        <f t="shared" si="13"/>
        <v>0.93</v>
      </c>
      <c r="B69" s="126">
        <f t="shared" si="5"/>
        <v>0.93100000000000005</v>
      </c>
      <c r="C69" s="126">
        <f t="shared" si="6"/>
        <v>0.9305000000000001</v>
      </c>
      <c r="D69" s="7">
        <f t="shared" si="7"/>
        <v>446.99552151655354</v>
      </c>
      <c r="E69" s="48">
        <f t="shared" si="8"/>
        <v>2.7179449227012925E-3</v>
      </c>
      <c r="F69" s="48">
        <f t="shared" si="12"/>
        <v>3.1676244851204603E-4</v>
      </c>
      <c r="G69" s="7">
        <f t="shared" si="9"/>
        <v>0</v>
      </c>
      <c r="H69" s="7">
        <f t="shared" si="2"/>
        <v>446.99552151655354</v>
      </c>
      <c r="I69" s="7">
        <f t="shared" si="3"/>
        <v>0</v>
      </c>
      <c r="K69" t="str">
        <f t="shared" si="4"/>
        <v>$447</v>
      </c>
      <c r="L69" s="48">
        <f t="shared" si="10"/>
        <v>3.1676244851204603E-4</v>
      </c>
      <c r="M69" s="124">
        <f t="shared" si="11"/>
        <v>0</v>
      </c>
    </row>
    <row r="70" spans="1:13">
      <c r="A70" s="126">
        <f t="shared" si="13"/>
        <v>0.93100000000000005</v>
      </c>
      <c r="B70" s="126">
        <f t="shared" si="5"/>
        <v>0.93200000000000005</v>
      </c>
      <c r="C70" s="126">
        <f t="shared" si="6"/>
        <v>0.93149999999999999</v>
      </c>
      <c r="D70" s="7">
        <f t="shared" si="7"/>
        <v>447.47590359233698</v>
      </c>
      <c r="E70" s="48">
        <f t="shared" si="8"/>
        <v>3.071959218650487E-3</v>
      </c>
      <c r="F70" s="48">
        <f t="shared" si="12"/>
        <v>3.5401429594919456E-4</v>
      </c>
      <c r="G70" s="7">
        <f t="shared" si="9"/>
        <v>0</v>
      </c>
      <c r="H70" s="7">
        <f t="shared" ref="H70:H101" si="14">IF(G70=0,D70,0)</f>
        <v>447.47590359233698</v>
      </c>
      <c r="I70" s="7">
        <f t="shared" ref="I70:I101" si="15">IF(G70=1,D70,0)</f>
        <v>0</v>
      </c>
      <c r="K70" t="str">
        <f t="shared" ref="K70:K101" si="16">TEXT(D70,"$000")</f>
        <v>$447</v>
      </c>
      <c r="L70" s="48">
        <f t="shared" si="10"/>
        <v>3.5401429594919456E-4</v>
      </c>
      <c r="M70" s="124">
        <f t="shared" si="11"/>
        <v>0</v>
      </c>
    </row>
    <row r="71" spans="1:13">
      <c r="A71" s="126">
        <f t="shared" si="13"/>
        <v>0.93200000000000005</v>
      </c>
      <c r="B71" s="126">
        <f t="shared" si="5"/>
        <v>0.93300000000000005</v>
      </c>
      <c r="C71" s="126">
        <f t="shared" si="6"/>
        <v>0.93250000000000011</v>
      </c>
      <c r="D71" s="7">
        <f t="shared" si="7"/>
        <v>447.95628566812053</v>
      </c>
      <c r="E71" s="48">
        <f t="shared" si="8"/>
        <v>3.4669738030407107E-3</v>
      </c>
      <c r="F71" s="48">
        <f t="shared" si="12"/>
        <v>3.9501458439022367E-4</v>
      </c>
      <c r="G71" s="7">
        <f t="shared" si="9"/>
        <v>0</v>
      </c>
      <c r="H71" s="7">
        <f t="shared" si="14"/>
        <v>447.95628566812053</v>
      </c>
      <c r="I71" s="7">
        <f t="shared" si="15"/>
        <v>0</v>
      </c>
      <c r="K71" t="str">
        <f t="shared" si="16"/>
        <v>$448</v>
      </c>
      <c r="L71" s="48">
        <f t="shared" si="10"/>
        <v>3.9501458439022367E-4</v>
      </c>
      <c r="M71" s="124">
        <f t="shared" si="11"/>
        <v>0</v>
      </c>
    </row>
    <row r="72" spans="1:13">
      <c r="A72" s="126">
        <f t="shared" si="13"/>
        <v>0.93300000000000005</v>
      </c>
      <c r="B72" s="126">
        <f t="shared" si="5"/>
        <v>0.93400000000000005</v>
      </c>
      <c r="C72" s="126">
        <f t="shared" si="6"/>
        <v>0.9335</v>
      </c>
      <c r="D72" s="7">
        <f t="shared" si="7"/>
        <v>448.43666774390397</v>
      </c>
      <c r="E72" s="48">
        <f t="shared" si="8"/>
        <v>3.9070325748527717E-3</v>
      </c>
      <c r="F72" s="48">
        <f t="shared" si="12"/>
        <v>4.4005877181206099E-4</v>
      </c>
      <c r="G72" s="7">
        <f t="shared" si="9"/>
        <v>0</v>
      </c>
      <c r="H72" s="7">
        <f t="shared" si="14"/>
        <v>448.43666774390397</v>
      </c>
      <c r="I72" s="7">
        <f t="shared" si="15"/>
        <v>0</v>
      </c>
      <c r="K72" t="str">
        <f t="shared" si="16"/>
        <v>$448</v>
      </c>
      <c r="L72" s="48">
        <f t="shared" si="10"/>
        <v>4.4005877181206099E-4</v>
      </c>
      <c r="M72" s="124">
        <f t="shared" si="11"/>
        <v>0</v>
      </c>
    </row>
    <row r="73" spans="1:13">
      <c r="A73" s="126">
        <f t="shared" si="13"/>
        <v>0.93400000000000005</v>
      </c>
      <c r="B73" s="126">
        <f t="shared" si="5"/>
        <v>0.93500000000000005</v>
      </c>
      <c r="C73" s="126">
        <f t="shared" si="6"/>
        <v>0.93450000000000011</v>
      </c>
      <c r="D73" s="7">
        <f t="shared" si="7"/>
        <v>448.91704981968752</v>
      </c>
      <c r="E73" s="48">
        <f t="shared" si="8"/>
        <v>4.3964883481213664E-3</v>
      </c>
      <c r="F73" s="48">
        <f t="shared" si="12"/>
        <v>4.8945577326859474E-4</v>
      </c>
      <c r="G73" s="7">
        <f t="shared" si="9"/>
        <v>0</v>
      </c>
      <c r="H73" s="7">
        <f t="shared" si="14"/>
        <v>448.91704981968752</v>
      </c>
      <c r="I73" s="7">
        <f t="shared" si="15"/>
        <v>0</v>
      </c>
      <c r="K73" t="str">
        <f t="shared" si="16"/>
        <v>$449</v>
      </c>
      <c r="L73" s="48">
        <f t="shared" si="10"/>
        <v>4.8945577326859474E-4</v>
      </c>
      <c r="M73" s="124">
        <f t="shared" si="11"/>
        <v>0</v>
      </c>
    </row>
    <row r="74" spans="1:13">
      <c r="A74" s="126">
        <f t="shared" si="13"/>
        <v>0.93500000000000005</v>
      </c>
      <c r="B74" s="126">
        <f t="shared" si="5"/>
        <v>0.93600000000000005</v>
      </c>
      <c r="C74" s="126">
        <f t="shared" si="6"/>
        <v>0.9355</v>
      </c>
      <c r="D74" s="7">
        <f t="shared" si="7"/>
        <v>449.39743189547102</v>
      </c>
      <c r="E74" s="48">
        <f t="shared" si="8"/>
        <v>4.9400157577706438E-3</v>
      </c>
      <c r="F74" s="48">
        <f t="shared" si="12"/>
        <v>5.4352740964927742E-4</v>
      </c>
      <c r="G74" s="7">
        <f t="shared" si="9"/>
        <v>0</v>
      </c>
      <c r="H74" s="7">
        <f t="shared" si="14"/>
        <v>449.39743189547102</v>
      </c>
      <c r="I74" s="7">
        <f t="shared" si="15"/>
        <v>0</v>
      </c>
      <c r="K74" t="str">
        <f t="shared" si="16"/>
        <v>$449</v>
      </c>
      <c r="L74" s="48">
        <f t="shared" si="10"/>
        <v>5.4352740964927742E-4</v>
      </c>
      <c r="M74" s="124">
        <f t="shared" si="11"/>
        <v>0</v>
      </c>
    </row>
    <row r="75" spans="1:13">
      <c r="A75" s="126">
        <f t="shared" si="13"/>
        <v>0.93600000000000005</v>
      </c>
      <c r="B75" s="126">
        <f t="shared" si="5"/>
        <v>0.93700000000000006</v>
      </c>
      <c r="C75" s="126">
        <f t="shared" si="6"/>
        <v>0.93650000000000011</v>
      </c>
      <c r="D75" s="7">
        <f t="shared" si="7"/>
        <v>449.87781397125457</v>
      </c>
      <c r="E75" s="48">
        <f t="shared" si="8"/>
        <v>5.5426234430826721E-3</v>
      </c>
      <c r="F75" s="48">
        <f t="shared" si="12"/>
        <v>6.0260768531202828E-4</v>
      </c>
      <c r="G75" s="7">
        <f t="shared" si="9"/>
        <v>0</v>
      </c>
      <c r="H75" s="7">
        <f t="shared" si="14"/>
        <v>449.87781397125457</v>
      </c>
      <c r="I75" s="7">
        <f t="shared" si="15"/>
        <v>0</v>
      </c>
      <c r="K75" t="str">
        <f t="shared" si="16"/>
        <v>$450</v>
      </c>
      <c r="L75" s="48">
        <f t="shared" si="10"/>
        <v>6.0260768531202828E-4</v>
      </c>
      <c r="M75" s="124">
        <f t="shared" si="11"/>
        <v>0</v>
      </c>
    </row>
    <row r="76" spans="1:13">
      <c r="A76" s="126">
        <f t="shared" si="13"/>
        <v>0.93700000000000006</v>
      </c>
      <c r="B76" s="126">
        <f t="shared" si="5"/>
        <v>0.93800000000000006</v>
      </c>
      <c r="C76" s="126">
        <f t="shared" si="6"/>
        <v>0.9375</v>
      </c>
      <c r="D76" s="7">
        <f t="shared" si="7"/>
        <v>450.35819604703801</v>
      </c>
      <c r="E76" s="48">
        <f t="shared" si="8"/>
        <v>6.2096653257761331E-3</v>
      </c>
      <c r="F76" s="48">
        <f t="shared" si="12"/>
        <v>6.6704188269346102E-4</v>
      </c>
      <c r="G76" s="7">
        <f t="shared" si="9"/>
        <v>0</v>
      </c>
      <c r="H76" s="7">
        <f t="shared" si="14"/>
        <v>450.35819604703801</v>
      </c>
      <c r="I76" s="7">
        <f t="shared" si="15"/>
        <v>0</v>
      </c>
      <c r="K76" t="str">
        <f t="shared" si="16"/>
        <v>$450</v>
      </c>
      <c r="L76" s="48">
        <f t="shared" si="10"/>
        <v>6.6704188269346102E-4</v>
      </c>
      <c r="M76" s="124">
        <f t="shared" si="11"/>
        <v>0</v>
      </c>
    </row>
    <row r="77" spans="1:13">
      <c r="A77" s="126">
        <f t="shared" si="13"/>
        <v>0.93800000000000006</v>
      </c>
      <c r="B77" s="126">
        <f t="shared" si="5"/>
        <v>0.93900000000000006</v>
      </c>
      <c r="C77" s="126">
        <f t="shared" si="6"/>
        <v>0.93850000000000011</v>
      </c>
      <c r="D77" s="7">
        <f t="shared" si="7"/>
        <v>450.83857812282156</v>
      </c>
      <c r="E77" s="48">
        <f t="shared" si="8"/>
        <v>6.9468507886243959E-3</v>
      </c>
      <c r="F77" s="48">
        <f t="shared" si="12"/>
        <v>7.3718546284826277E-4</v>
      </c>
      <c r="G77" s="7">
        <f t="shared" si="9"/>
        <v>0</v>
      </c>
      <c r="H77" s="7">
        <f t="shared" si="14"/>
        <v>450.83857812282156</v>
      </c>
      <c r="I77" s="7">
        <f t="shared" si="15"/>
        <v>0</v>
      </c>
      <c r="K77" t="str">
        <f t="shared" si="16"/>
        <v>$451</v>
      </c>
      <c r="L77" s="48">
        <f t="shared" si="10"/>
        <v>7.3718546284826277E-4</v>
      </c>
      <c r="M77" s="124">
        <f t="shared" si="11"/>
        <v>0</v>
      </c>
    </row>
    <row r="78" spans="1:13">
      <c r="A78" s="126">
        <f t="shared" si="13"/>
        <v>0.93900000000000006</v>
      </c>
      <c r="B78" s="126">
        <f t="shared" si="5"/>
        <v>0.94000000000000006</v>
      </c>
      <c r="C78" s="126">
        <f t="shared" si="6"/>
        <v>0.9395</v>
      </c>
      <c r="D78" s="7">
        <f t="shared" si="7"/>
        <v>451.31896019860505</v>
      </c>
      <c r="E78" s="48">
        <f t="shared" si="8"/>
        <v>7.7602535505536425E-3</v>
      </c>
      <c r="F78" s="48">
        <f t="shared" si="12"/>
        <v>8.1340276192924665E-4</v>
      </c>
      <c r="G78" s="7">
        <f t="shared" si="9"/>
        <v>0</v>
      </c>
      <c r="H78" s="7">
        <f t="shared" si="14"/>
        <v>451.31896019860505</v>
      </c>
      <c r="I78" s="7">
        <f t="shared" si="15"/>
        <v>0</v>
      </c>
      <c r="K78" t="str">
        <f t="shared" si="16"/>
        <v>$451</v>
      </c>
      <c r="L78" s="48">
        <f t="shared" si="10"/>
        <v>8.1340276192924665E-4</v>
      </c>
      <c r="M78" s="124">
        <f t="shared" si="11"/>
        <v>0</v>
      </c>
    </row>
    <row r="79" spans="1:13">
      <c r="A79" s="126">
        <f t="shared" si="13"/>
        <v>0.94000000000000006</v>
      </c>
      <c r="B79" s="126">
        <f t="shared" si="5"/>
        <v>0.94100000000000006</v>
      </c>
      <c r="C79" s="126">
        <f t="shared" si="6"/>
        <v>0.94050000000000011</v>
      </c>
      <c r="D79" s="7">
        <f t="shared" si="7"/>
        <v>451.79934227438861</v>
      </c>
      <c r="E79" s="48">
        <f t="shared" si="8"/>
        <v>8.6563190255166574E-3</v>
      </c>
      <c r="F79" s="48">
        <f t="shared" si="12"/>
        <v>8.9606547496301481E-4</v>
      </c>
      <c r="G79" s="7">
        <f t="shared" si="9"/>
        <v>0</v>
      </c>
      <c r="H79" s="7">
        <f t="shared" si="14"/>
        <v>451.79934227438861</v>
      </c>
      <c r="I79" s="7">
        <f t="shared" si="15"/>
        <v>0</v>
      </c>
      <c r="K79" t="str">
        <f t="shared" si="16"/>
        <v>$452</v>
      </c>
      <c r="L79" s="48">
        <f t="shared" si="10"/>
        <v>8.9606547496301481E-4</v>
      </c>
      <c r="M79" s="124">
        <f t="shared" si="11"/>
        <v>0</v>
      </c>
    </row>
    <row r="80" spans="1:13">
      <c r="A80" s="126">
        <f t="shared" si="13"/>
        <v>0.94100000000000006</v>
      </c>
      <c r="B80" s="126">
        <f t="shared" si="5"/>
        <v>0.94200000000000006</v>
      </c>
      <c r="C80" s="126">
        <f t="shared" si="6"/>
        <v>0.9415</v>
      </c>
      <c r="D80" s="7">
        <f t="shared" si="7"/>
        <v>452.27972435017205</v>
      </c>
      <c r="E80" s="48">
        <f t="shared" si="8"/>
        <v>9.6418699453583289E-3</v>
      </c>
      <c r="F80" s="48">
        <f t="shared" si="12"/>
        <v>9.8555091984167155E-4</v>
      </c>
      <c r="G80" s="7">
        <f t="shared" si="9"/>
        <v>0</v>
      </c>
      <c r="H80" s="7">
        <f t="shared" si="14"/>
        <v>452.27972435017205</v>
      </c>
      <c r="I80" s="7">
        <f t="shared" si="15"/>
        <v>0</v>
      </c>
      <c r="K80" t="str">
        <f t="shared" si="16"/>
        <v>$452</v>
      </c>
      <c r="L80" s="48">
        <f t="shared" si="10"/>
        <v>9.8555091984167155E-4</v>
      </c>
      <c r="M80" s="124">
        <f t="shared" si="11"/>
        <v>0</v>
      </c>
    </row>
    <row r="81" spans="1:13">
      <c r="A81" s="126">
        <f t="shared" si="13"/>
        <v>0.94200000000000006</v>
      </c>
      <c r="B81" s="126">
        <f t="shared" si="5"/>
        <v>0.94300000000000006</v>
      </c>
      <c r="C81" s="126">
        <f t="shared" si="6"/>
        <v>0.94250000000000012</v>
      </c>
      <c r="D81" s="7">
        <f t="shared" si="7"/>
        <v>452.7601064259556</v>
      </c>
      <c r="E81" s="48">
        <f t="shared" si="8"/>
        <v>1.0724110021675937E-2</v>
      </c>
      <c r="F81" s="48">
        <f t="shared" si="12"/>
        <v>1.0822400763176084E-3</v>
      </c>
      <c r="G81" s="7">
        <f t="shared" si="9"/>
        <v>0</v>
      </c>
      <c r="H81" s="7">
        <f t="shared" si="14"/>
        <v>452.7601064259556</v>
      </c>
      <c r="I81" s="7">
        <f t="shared" si="15"/>
        <v>0</v>
      </c>
      <c r="K81" t="str">
        <f t="shared" si="16"/>
        <v>$453</v>
      </c>
      <c r="L81" s="48">
        <f t="shared" si="10"/>
        <v>1.0822400763176084E-3</v>
      </c>
      <c r="M81" s="124">
        <f t="shared" si="11"/>
        <v>0</v>
      </c>
    </row>
    <row r="82" spans="1:13">
      <c r="A82" s="126">
        <f t="shared" si="13"/>
        <v>0.94300000000000006</v>
      </c>
      <c r="B82" s="126">
        <f t="shared" si="5"/>
        <v>0.94400000000000006</v>
      </c>
      <c r="C82" s="126">
        <f t="shared" si="6"/>
        <v>0.94350000000000001</v>
      </c>
      <c r="D82" s="7">
        <f t="shared" si="7"/>
        <v>453.24048850173904</v>
      </c>
      <c r="E82" s="48">
        <f t="shared" si="8"/>
        <v>1.1910625418547064E-2</v>
      </c>
      <c r="F82" s="48">
        <f t="shared" si="12"/>
        <v>1.1865153968711271E-3</v>
      </c>
      <c r="G82" s="7">
        <f t="shared" si="9"/>
        <v>0</v>
      </c>
      <c r="H82" s="7">
        <f t="shared" si="14"/>
        <v>453.24048850173904</v>
      </c>
      <c r="I82" s="7">
        <f t="shared" si="15"/>
        <v>0</v>
      </c>
      <c r="K82" t="str">
        <f t="shared" si="16"/>
        <v>$453</v>
      </c>
      <c r="L82" s="48">
        <f t="shared" si="10"/>
        <v>1.1865153968711271E-3</v>
      </c>
      <c r="M82" s="124">
        <f t="shared" si="11"/>
        <v>0</v>
      </c>
    </row>
    <row r="83" spans="1:13">
      <c r="A83" s="126">
        <f t="shared" si="13"/>
        <v>0.94400000000000006</v>
      </c>
      <c r="B83" s="126">
        <f t="shared" si="5"/>
        <v>0.94500000000000006</v>
      </c>
      <c r="C83" s="126">
        <f t="shared" si="6"/>
        <v>0.94450000000000012</v>
      </c>
      <c r="D83" s="7">
        <f t="shared" si="7"/>
        <v>453.72087057752265</v>
      </c>
      <c r="E83" s="48">
        <f t="shared" si="8"/>
        <v>1.3209383807256437E-2</v>
      </c>
      <c r="F83" s="48">
        <f t="shared" si="12"/>
        <v>1.2987583887093725E-3</v>
      </c>
      <c r="G83" s="7">
        <f t="shared" si="9"/>
        <v>0</v>
      </c>
      <c r="H83" s="7">
        <f t="shared" si="14"/>
        <v>453.72087057752265</v>
      </c>
      <c r="I83" s="7">
        <f t="shared" si="15"/>
        <v>0</v>
      </c>
      <c r="K83" t="str">
        <f t="shared" si="16"/>
        <v>$454</v>
      </c>
      <c r="L83" s="48">
        <f t="shared" si="10"/>
        <v>1.2987583887093725E-3</v>
      </c>
      <c r="M83" s="124">
        <f t="shared" si="11"/>
        <v>0</v>
      </c>
    </row>
    <row r="84" spans="1:13">
      <c r="A84" s="126">
        <f t="shared" si="13"/>
        <v>0.94500000000000006</v>
      </c>
      <c r="B84" s="126">
        <f t="shared" si="5"/>
        <v>0.94600000000000006</v>
      </c>
      <c r="C84" s="126">
        <f t="shared" si="6"/>
        <v>0.94550000000000001</v>
      </c>
      <c r="D84" s="7">
        <f t="shared" si="7"/>
        <v>454.20125265330608</v>
      </c>
      <c r="E84" s="48">
        <f t="shared" si="8"/>
        <v>1.4628730775989264E-2</v>
      </c>
      <c r="F84" s="48">
        <f t="shared" si="12"/>
        <v>1.4193469687328267E-3</v>
      </c>
      <c r="G84" s="7">
        <f t="shared" si="9"/>
        <v>0</v>
      </c>
      <c r="H84" s="7">
        <f t="shared" si="14"/>
        <v>454.20125265330608</v>
      </c>
      <c r="I84" s="7">
        <f t="shared" si="15"/>
        <v>0</v>
      </c>
      <c r="K84" t="str">
        <f t="shared" si="16"/>
        <v>$454</v>
      </c>
      <c r="L84" s="48">
        <f t="shared" si="10"/>
        <v>1.4193469687328267E-3</v>
      </c>
      <c r="M84" s="124">
        <f t="shared" si="11"/>
        <v>0</v>
      </c>
    </row>
    <row r="85" spans="1:13">
      <c r="A85" s="126">
        <f t="shared" si="13"/>
        <v>0.94600000000000006</v>
      </c>
      <c r="B85" s="126">
        <f t="shared" si="5"/>
        <v>0.94700000000000006</v>
      </c>
      <c r="C85" s="126">
        <f t="shared" si="6"/>
        <v>0.94650000000000012</v>
      </c>
      <c r="D85" s="7">
        <f t="shared" si="7"/>
        <v>454.68163472908964</v>
      </c>
      <c r="E85" s="48">
        <f t="shared" si="8"/>
        <v>1.617738337216628E-2</v>
      </c>
      <c r="F85" s="48">
        <f t="shared" si="12"/>
        <v>1.5486525961770168E-3</v>
      </c>
      <c r="G85" s="7">
        <f t="shared" si="9"/>
        <v>0</v>
      </c>
      <c r="H85" s="7">
        <f t="shared" si="14"/>
        <v>454.68163472908964</v>
      </c>
      <c r="I85" s="7">
        <f t="shared" si="15"/>
        <v>0</v>
      </c>
      <c r="K85" t="str">
        <f t="shared" si="16"/>
        <v>$455</v>
      </c>
      <c r="L85" s="48">
        <f t="shared" si="10"/>
        <v>1.5486525961770168E-3</v>
      </c>
      <c r="M85" s="124">
        <f t="shared" si="11"/>
        <v>0</v>
      </c>
    </row>
    <row r="86" spans="1:13">
      <c r="A86" s="126">
        <f t="shared" si="13"/>
        <v>0.94700000000000006</v>
      </c>
      <c r="B86" s="126">
        <f t="shared" si="5"/>
        <v>0.94800000000000006</v>
      </c>
      <c r="C86" s="126">
        <f t="shared" si="6"/>
        <v>0.94750000000000001</v>
      </c>
      <c r="D86" s="7">
        <f t="shared" si="7"/>
        <v>455.16201680487308</v>
      </c>
      <c r="E86" s="48">
        <f t="shared" si="8"/>
        <v>1.7864420562816553E-2</v>
      </c>
      <c r="F86" s="48">
        <f t="shared" si="12"/>
        <v>1.6870371906502722E-3</v>
      </c>
      <c r="G86" s="7">
        <f t="shared" si="9"/>
        <v>0</v>
      </c>
      <c r="H86" s="7">
        <f t="shared" si="14"/>
        <v>455.16201680487308</v>
      </c>
      <c r="I86" s="7">
        <f t="shared" si="15"/>
        <v>0</v>
      </c>
      <c r="K86" t="str">
        <f t="shared" si="16"/>
        <v>$455</v>
      </c>
      <c r="L86" s="48">
        <f t="shared" si="10"/>
        <v>1.6870371906502722E-3</v>
      </c>
      <c r="M86" s="124">
        <f t="shared" si="11"/>
        <v>0</v>
      </c>
    </row>
    <row r="87" spans="1:13">
      <c r="A87" s="126">
        <f t="shared" si="13"/>
        <v>0.94800000000000006</v>
      </c>
      <c r="B87" s="126">
        <f t="shared" si="5"/>
        <v>0.94900000000000007</v>
      </c>
      <c r="C87" s="126">
        <f t="shared" si="6"/>
        <v>0.94850000000000012</v>
      </c>
      <c r="D87" s="7">
        <f t="shared" si="7"/>
        <v>455.64239888065663</v>
      </c>
      <c r="E87" s="48">
        <f t="shared" si="8"/>
        <v>1.9699270409377117E-2</v>
      </c>
      <c r="F87" s="48">
        <f t="shared" si="12"/>
        <v>1.8348498465605642E-3</v>
      </c>
      <c r="G87" s="7">
        <f t="shared" si="9"/>
        <v>0</v>
      </c>
      <c r="H87" s="7">
        <f t="shared" si="14"/>
        <v>455.64239888065663</v>
      </c>
      <c r="I87" s="7">
        <f t="shared" si="15"/>
        <v>0</v>
      </c>
      <c r="K87" t="str">
        <f t="shared" si="16"/>
        <v>$456</v>
      </c>
      <c r="L87" s="48">
        <f t="shared" si="10"/>
        <v>1.8348498465605642E-3</v>
      </c>
      <c r="M87" s="124">
        <f t="shared" si="11"/>
        <v>0</v>
      </c>
    </row>
    <row r="88" spans="1:13">
      <c r="A88" s="126">
        <f t="shared" si="13"/>
        <v>0.94900000000000007</v>
      </c>
      <c r="B88" s="126">
        <f t="shared" si="5"/>
        <v>0.95000000000000007</v>
      </c>
      <c r="C88" s="126">
        <f t="shared" si="6"/>
        <v>0.94950000000000001</v>
      </c>
      <c r="D88" s="7">
        <f t="shared" si="7"/>
        <v>456.12278095644012</v>
      </c>
      <c r="E88" s="48">
        <f t="shared" si="8"/>
        <v>2.1691693767646809E-2</v>
      </c>
      <c r="F88" s="48">
        <f t="shared" si="12"/>
        <v>1.9924233582696918E-3</v>
      </c>
      <c r="G88" s="7">
        <f t="shared" si="9"/>
        <v>0</v>
      </c>
      <c r="H88" s="7">
        <f t="shared" si="14"/>
        <v>456.12278095644012</v>
      </c>
      <c r="I88" s="7">
        <f t="shared" si="15"/>
        <v>0</v>
      </c>
      <c r="K88" t="str">
        <f t="shared" si="16"/>
        <v>$456</v>
      </c>
      <c r="L88" s="48">
        <f t="shared" si="10"/>
        <v>1.9924233582696918E-3</v>
      </c>
      <c r="M88" s="124">
        <f t="shared" si="11"/>
        <v>0</v>
      </c>
    </row>
    <row r="89" spans="1:13">
      <c r="A89" s="126">
        <f t="shared" si="13"/>
        <v>0.95000000000000007</v>
      </c>
      <c r="B89" s="126">
        <f t="shared" si="5"/>
        <v>0.95100000000000007</v>
      </c>
      <c r="C89" s="126">
        <f t="shared" si="6"/>
        <v>0.95050000000000012</v>
      </c>
      <c r="D89" s="7">
        <f t="shared" si="7"/>
        <v>456.60316303222368</v>
      </c>
      <c r="E89" s="48">
        <f t="shared" si="8"/>
        <v>2.3851764341508781E-2</v>
      </c>
      <c r="F89" s="48">
        <f t="shared" si="12"/>
        <v>2.1600705738619719E-3</v>
      </c>
      <c r="G89" s="7">
        <f t="shared" si="9"/>
        <v>0</v>
      </c>
      <c r="H89" s="7">
        <f t="shared" si="14"/>
        <v>456.60316303222368</v>
      </c>
      <c r="I89" s="7">
        <f t="shared" si="15"/>
        <v>0</v>
      </c>
      <c r="K89" t="str">
        <f t="shared" si="16"/>
        <v>$457</v>
      </c>
      <c r="L89" s="48">
        <f t="shared" si="10"/>
        <v>2.1600705738619719E-3</v>
      </c>
      <c r="M89" s="124">
        <f t="shared" si="11"/>
        <v>0</v>
      </c>
    </row>
    <row r="90" spans="1:13">
      <c r="A90" s="126">
        <f t="shared" si="13"/>
        <v>0.95100000000000007</v>
      </c>
      <c r="B90" s="126">
        <f t="shared" si="5"/>
        <v>0.95200000000000007</v>
      </c>
      <c r="C90" s="126">
        <f t="shared" si="6"/>
        <v>0.95150000000000001</v>
      </c>
      <c r="D90" s="7">
        <f t="shared" si="7"/>
        <v>457.08354510800712</v>
      </c>
      <c r="E90" s="48">
        <f t="shared" si="8"/>
        <v>2.6189844940452723E-2</v>
      </c>
      <c r="F90" s="48">
        <f t="shared" si="12"/>
        <v>2.3380805989439424E-3</v>
      </c>
      <c r="G90" s="7">
        <f t="shared" si="9"/>
        <v>0</v>
      </c>
      <c r="H90" s="7">
        <f t="shared" si="14"/>
        <v>457.08354510800712</v>
      </c>
      <c r="I90" s="7">
        <f t="shared" si="15"/>
        <v>0</v>
      </c>
      <c r="K90" t="str">
        <f t="shared" si="16"/>
        <v>$457</v>
      </c>
      <c r="L90" s="48">
        <f t="shared" si="10"/>
        <v>2.3380805989439424E-3</v>
      </c>
      <c r="M90" s="124">
        <f t="shared" si="11"/>
        <v>0</v>
      </c>
    </row>
    <row r="91" spans="1:13">
      <c r="A91" s="126">
        <f t="shared" si="13"/>
        <v>0.95200000000000007</v>
      </c>
      <c r="B91" s="126">
        <f t="shared" si="5"/>
        <v>0.95300000000000007</v>
      </c>
      <c r="C91" s="126">
        <f t="shared" si="6"/>
        <v>0.95250000000000012</v>
      </c>
      <c r="D91" s="7">
        <f t="shared" si="7"/>
        <v>457.56392718379067</v>
      </c>
      <c r="E91" s="48">
        <f t="shared" si="8"/>
        <v>2.8716559816002105E-2</v>
      </c>
      <c r="F91" s="48">
        <f t="shared" si="12"/>
        <v>2.5267148755493823E-3</v>
      </c>
      <c r="G91" s="7">
        <f t="shared" si="9"/>
        <v>0</v>
      </c>
      <c r="H91" s="7">
        <f t="shared" si="14"/>
        <v>457.56392718379067</v>
      </c>
      <c r="I91" s="7">
        <f t="shared" si="15"/>
        <v>0</v>
      </c>
      <c r="K91" t="str">
        <f t="shared" si="16"/>
        <v>$458</v>
      </c>
      <c r="L91" s="48">
        <f t="shared" si="10"/>
        <v>2.5267148755493823E-3</v>
      </c>
      <c r="M91" s="124">
        <f t="shared" si="11"/>
        <v>0</v>
      </c>
    </row>
    <row r="92" spans="1:13">
      <c r="A92" s="126">
        <f t="shared" si="13"/>
        <v>0.95300000000000007</v>
      </c>
      <c r="B92" s="126">
        <f t="shared" si="5"/>
        <v>0.95400000000000007</v>
      </c>
      <c r="C92" s="126">
        <f t="shared" si="6"/>
        <v>0.95350000000000001</v>
      </c>
      <c r="D92" s="7">
        <f t="shared" si="7"/>
        <v>458.04430925957416</v>
      </c>
      <c r="E92" s="48">
        <f t="shared" si="8"/>
        <v>3.1442762980752742E-2</v>
      </c>
      <c r="F92" s="48">
        <f t="shared" si="12"/>
        <v>2.7262031647506367E-3</v>
      </c>
      <c r="G92" s="7">
        <f t="shared" si="9"/>
        <v>0</v>
      </c>
      <c r="H92" s="7">
        <f t="shared" si="14"/>
        <v>458.04430925957416</v>
      </c>
      <c r="I92" s="7">
        <f t="shared" si="15"/>
        <v>0</v>
      </c>
      <c r="K92" t="str">
        <f t="shared" si="16"/>
        <v>$458</v>
      </c>
      <c r="L92" s="48">
        <f t="shared" si="10"/>
        <v>2.7262031647506367E-3</v>
      </c>
      <c r="M92" s="124">
        <f t="shared" si="11"/>
        <v>0</v>
      </c>
    </row>
    <row r="93" spans="1:13">
      <c r="A93" s="126">
        <f t="shared" si="13"/>
        <v>0.95400000000000007</v>
      </c>
      <c r="B93" s="126">
        <f t="shared" si="5"/>
        <v>0.95500000000000007</v>
      </c>
      <c r="C93" s="126">
        <f t="shared" si="6"/>
        <v>0.95450000000000013</v>
      </c>
      <c r="D93" s="7">
        <f t="shared" si="7"/>
        <v>458.52469133535772</v>
      </c>
      <c r="E93" s="48">
        <f t="shared" si="8"/>
        <v>3.4379502445890386E-2</v>
      </c>
      <c r="F93" s="48">
        <f t="shared" si="12"/>
        <v>2.9367394651376444E-3</v>
      </c>
      <c r="G93" s="7">
        <f t="shared" si="9"/>
        <v>0</v>
      </c>
      <c r="H93" s="7">
        <f t="shared" si="14"/>
        <v>458.52469133535772</v>
      </c>
      <c r="I93" s="7">
        <f t="shared" si="15"/>
        <v>0</v>
      </c>
      <c r="K93" t="str">
        <f t="shared" si="16"/>
        <v>$459</v>
      </c>
      <c r="L93" s="48">
        <f t="shared" si="10"/>
        <v>2.9367394651376444E-3</v>
      </c>
      <c r="M93" s="124">
        <f t="shared" si="11"/>
        <v>0</v>
      </c>
    </row>
    <row r="94" spans="1:13">
      <c r="A94" s="126">
        <f t="shared" si="13"/>
        <v>0.95500000000000007</v>
      </c>
      <c r="B94" s="126">
        <f t="shared" si="5"/>
        <v>0.95600000000000007</v>
      </c>
      <c r="C94" s="126">
        <f t="shared" si="6"/>
        <v>0.95550000000000002</v>
      </c>
      <c r="D94" s="7">
        <f t="shared" si="7"/>
        <v>459.00507341114115</v>
      </c>
      <c r="E94" s="48">
        <f t="shared" si="8"/>
        <v>3.7537980348516825E-2</v>
      </c>
      <c r="F94" s="48">
        <f t="shared" si="12"/>
        <v>3.1584779026264387E-3</v>
      </c>
      <c r="G94" s="7">
        <f t="shared" si="9"/>
        <v>0</v>
      </c>
      <c r="H94" s="7">
        <f t="shared" si="14"/>
        <v>459.00507341114115</v>
      </c>
      <c r="I94" s="7">
        <f t="shared" si="15"/>
        <v>0</v>
      </c>
      <c r="K94" t="str">
        <f t="shared" si="16"/>
        <v>$459</v>
      </c>
      <c r="L94" s="48">
        <f t="shared" si="10"/>
        <v>3.1584779026264387E-3</v>
      </c>
      <c r="M94" s="124">
        <f t="shared" si="11"/>
        <v>0</v>
      </c>
    </row>
    <row r="95" spans="1:13">
      <c r="A95" s="126">
        <f t="shared" si="13"/>
        <v>0.95600000000000007</v>
      </c>
      <c r="B95" s="126">
        <f t="shared" si="5"/>
        <v>0.95700000000000007</v>
      </c>
      <c r="C95" s="126">
        <f t="shared" si="6"/>
        <v>0.95650000000000013</v>
      </c>
      <c r="D95" s="7">
        <f t="shared" si="7"/>
        <v>459.48545548692471</v>
      </c>
      <c r="E95" s="48">
        <f t="shared" si="8"/>
        <v>4.0929508978807823E-2</v>
      </c>
      <c r="F95" s="48">
        <f t="shared" si="12"/>
        <v>3.3915286302909978E-3</v>
      </c>
      <c r="G95" s="7">
        <f t="shared" si="9"/>
        <v>0</v>
      </c>
      <c r="H95" s="7">
        <f t="shared" si="14"/>
        <v>459.48545548692471</v>
      </c>
      <c r="I95" s="7">
        <f t="shared" si="15"/>
        <v>0</v>
      </c>
      <c r="K95" t="str">
        <f t="shared" si="16"/>
        <v>$459</v>
      </c>
      <c r="L95" s="48">
        <f t="shared" si="10"/>
        <v>3.3915286302909978E-3</v>
      </c>
      <c r="M95" s="124">
        <f t="shared" si="11"/>
        <v>0</v>
      </c>
    </row>
    <row r="96" spans="1:13">
      <c r="A96" s="126">
        <f t="shared" si="13"/>
        <v>0.95700000000000007</v>
      </c>
      <c r="B96" s="126">
        <f t="shared" si="5"/>
        <v>0.95800000000000007</v>
      </c>
      <c r="C96" s="126">
        <f t="shared" si="6"/>
        <v>0.95750000000000002</v>
      </c>
      <c r="D96" s="7">
        <f t="shared" si="7"/>
        <v>459.96583756270815</v>
      </c>
      <c r="E96" s="48">
        <f t="shared" si="8"/>
        <v>4.456546275854309E-2</v>
      </c>
      <c r="F96" s="48">
        <f t="shared" si="12"/>
        <v>3.6359537797352667E-3</v>
      </c>
      <c r="G96" s="7">
        <f t="shared" si="9"/>
        <v>0</v>
      </c>
      <c r="H96" s="7">
        <f t="shared" si="14"/>
        <v>459.96583756270815</v>
      </c>
      <c r="I96" s="7">
        <f t="shared" si="15"/>
        <v>0</v>
      </c>
      <c r="K96" t="str">
        <f t="shared" si="16"/>
        <v>$460</v>
      </c>
      <c r="L96" s="48">
        <f t="shared" si="10"/>
        <v>3.6359537797352667E-3</v>
      </c>
      <c r="M96" s="124">
        <f t="shared" si="11"/>
        <v>0</v>
      </c>
    </row>
    <row r="97" spans="1:13">
      <c r="A97" s="126">
        <f t="shared" si="13"/>
        <v>0.95800000000000007</v>
      </c>
      <c r="B97" s="126">
        <f t="shared" si="5"/>
        <v>0.95900000000000007</v>
      </c>
      <c r="C97" s="126">
        <f t="shared" si="6"/>
        <v>0.95850000000000013</v>
      </c>
      <c r="D97" s="7">
        <f t="shared" si="7"/>
        <v>460.44621963849175</v>
      </c>
      <c r="E97" s="48">
        <f t="shared" si="8"/>
        <v>4.8457226266723337E-2</v>
      </c>
      <c r="F97" s="48">
        <f t="shared" si="12"/>
        <v>3.8917635081802474E-3</v>
      </c>
      <c r="G97" s="7">
        <f t="shared" si="9"/>
        <v>0</v>
      </c>
      <c r="H97" s="7">
        <f t="shared" si="14"/>
        <v>460.44621963849175</v>
      </c>
      <c r="I97" s="7">
        <f t="shared" si="15"/>
        <v>0</v>
      </c>
      <c r="K97" t="str">
        <f t="shared" si="16"/>
        <v>$460</v>
      </c>
      <c r="L97" s="48">
        <f t="shared" si="10"/>
        <v>3.8917635081802474E-3</v>
      </c>
      <c r="M97" s="124">
        <f t="shared" si="11"/>
        <v>0</v>
      </c>
    </row>
    <row r="98" spans="1:13">
      <c r="A98" s="126">
        <f t="shared" si="13"/>
        <v>0.95900000000000007</v>
      </c>
      <c r="B98" s="126">
        <f t="shared" si="5"/>
        <v>0.96000000000000008</v>
      </c>
      <c r="C98" s="126">
        <f t="shared" si="6"/>
        <v>0.95950000000000002</v>
      </c>
      <c r="D98" s="7">
        <f t="shared" si="7"/>
        <v>460.92660171427519</v>
      </c>
      <c r="E98" s="48">
        <f t="shared" si="8"/>
        <v>5.2616138454252115E-2</v>
      </c>
      <c r="F98" s="48">
        <f t="shared" si="12"/>
        <v>4.1589121875287779E-3</v>
      </c>
      <c r="G98" s="7">
        <f t="shared" si="9"/>
        <v>0</v>
      </c>
      <c r="H98" s="7">
        <f t="shared" si="14"/>
        <v>460.92660171427519</v>
      </c>
      <c r="I98" s="7">
        <f t="shared" si="15"/>
        <v>0</v>
      </c>
      <c r="K98" t="str">
        <f t="shared" si="16"/>
        <v>$461</v>
      </c>
      <c r="L98" s="48">
        <f t="shared" si="10"/>
        <v>4.1589121875287779E-3</v>
      </c>
      <c r="M98" s="124">
        <f t="shared" si="11"/>
        <v>0</v>
      </c>
    </row>
    <row r="99" spans="1:13">
      <c r="A99" s="126">
        <f t="shared" si="13"/>
        <v>0.96000000000000008</v>
      </c>
      <c r="B99" s="126">
        <f t="shared" si="5"/>
        <v>0.96100000000000008</v>
      </c>
      <c r="C99" s="126">
        <f t="shared" si="6"/>
        <v>0.96050000000000013</v>
      </c>
      <c r="D99" s="7">
        <f t="shared" si="7"/>
        <v>461.40698379005875</v>
      </c>
      <c r="E99" s="48">
        <f t="shared" si="8"/>
        <v>5.7053433237754803E-2</v>
      </c>
      <c r="F99" s="48">
        <f t="shared" si="12"/>
        <v>4.4372947835026877E-3</v>
      </c>
      <c r="G99" s="7">
        <f t="shared" si="9"/>
        <v>0</v>
      </c>
      <c r="H99" s="7">
        <f t="shared" si="14"/>
        <v>461.40698379005875</v>
      </c>
      <c r="I99" s="7">
        <f t="shared" si="15"/>
        <v>0</v>
      </c>
      <c r="K99" t="str">
        <f t="shared" si="16"/>
        <v>$461</v>
      </c>
      <c r="L99" s="48">
        <f t="shared" si="10"/>
        <v>4.4372947835026877E-3</v>
      </c>
      <c r="M99" s="124">
        <f t="shared" si="11"/>
        <v>0</v>
      </c>
    </row>
    <row r="100" spans="1:13">
      <c r="A100" s="126">
        <f t="shared" si="13"/>
        <v>0.96100000000000008</v>
      </c>
      <c r="B100" s="126">
        <f t="shared" si="5"/>
        <v>0.96200000000000008</v>
      </c>
      <c r="C100" s="126">
        <f t="shared" si="6"/>
        <v>0.96150000000000002</v>
      </c>
      <c r="D100" s="7">
        <f t="shared" si="7"/>
        <v>461.88736586584218</v>
      </c>
      <c r="E100" s="48">
        <f t="shared" si="8"/>
        <v>6.1780176711812004E-2</v>
      </c>
      <c r="F100" s="48">
        <f t="shared" si="12"/>
        <v>4.7267434740572017E-3</v>
      </c>
      <c r="G100" s="7">
        <f t="shared" si="9"/>
        <v>0</v>
      </c>
      <c r="H100" s="7">
        <f t="shared" si="14"/>
        <v>461.88736586584218</v>
      </c>
      <c r="I100" s="7">
        <f t="shared" si="15"/>
        <v>0</v>
      </c>
      <c r="K100" t="str">
        <f t="shared" si="16"/>
        <v>$462</v>
      </c>
      <c r="L100" s="48">
        <f t="shared" si="10"/>
        <v>4.7267434740572017E-3</v>
      </c>
      <c r="M100" s="124">
        <f t="shared" si="11"/>
        <v>0</v>
      </c>
    </row>
    <row r="101" spans="1:13">
      <c r="A101" s="126">
        <f t="shared" si="13"/>
        <v>0.96200000000000008</v>
      </c>
      <c r="B101" s="126">
        <f t="shared" si="5"/>
        <v>0.96300000000000008</v>
      </c>
      <c r="C101" s="126">
        <f t="shared" si="6"/>
        <v>0.96250000000000013</v>
      </c>
      <c r="D101" s="7">
        <f t="shared" si="7"/>
        <v>462.36774794162574</v>
      </c>
      <c r="E101" s="48">
        <f t="shared" si="8"/>
        <v>6.6807201268858724E-2</v>
      </c>
      <c r="F101" s="48">
        <f t="shared" si="12"/>
        <v>5.0270245570467192E-3</v>
      </c>
      <c r="G101" s="7">
        <f t="shared" si="9"/>
        <v>0</v>
      </c>
      <c r="H101" s="7">
        <f t="shared" si="14"/>
        <v>462.36774794162574</v>
      </c>
      <c r="I101" s="7">
        <f t="shared" si="15"/>
        <v>0</v>
      </c>
      <c r="K101" t="str">
        <f t="shared" si="16"/>
        <v>$462</v>
      </c>
      <c r="L101" s="48">
        <f t="shared" si="10"/>
        <v>5.0270245570467192E-3</v>
      </c>
      <c r="M101" s="124">
        <f t="shared" si="11"/>
        <v>0</v>
      </c>
    </row>
    <row r="102" spans="1:13">
      <c r="A102" s="126">
        <f t="shared" si="13"/>
        <v>0.96300000000000008</v>
      </c>
      <c r="B102" s="126">
        <f t="shared" si="5"/>
        <v>0.96400000000000008</v>
      </c>
      <c r="C102" s="126">
        <f t="shared" si="6"/>
        <v>0.96350000000000002</v>
      </c>
      <c r="D102" s="7">
        <f t="shared" si="7"/>
        <v>462.84813001740923</v>
      </c>
      <c r="E102" s="48">
        <f t="shared" si="8"/>
        <v>7.2145036965893916E-2</v>
      </c>
      <c r="F102" s="48">
        <f t="shared" si="12"/>
        <v>5.3378356970351926E-3</v>
      </c>
      <c r="G102" s="7">
        <f t="shared" si="9"/>
        <v>0</v>
      </c>
      <c r="H102" s="7">
        <f t="shared" ref="H102:H118" si="17">IF(G102=0,D102,0)</f>
        <v>462.84813001740923</v>
      </c>
      <c r="I102" s="7">
        <f t="shared" ref="I102:I118" si="18">IF(G102=1,D102,0)</f>
        <v>0</v>
      </c>
      <c r="K102" t="str">
        <f t="shared" ref="K102:K118" si="19">TEXT(D102,"$000")</f>
        <v>$463</v>
      </c>
      <c r="L102" s="48">
        <f t="shared" si="10"/>
        <v>5.3378356970351926E-3</v>
      </c>
      <c r="M102" s="124">
        <f t="shared" si="11"/>
        <v>0</v>
      </c>
    </row>
    <row r="103" spans="1:13">
      <c r="A103" s="126">
        <f t="shared" si="13"/>
        <v>0.96400000000000008</v>
      </c>
      <c r="B103" s="126">
        <f t="shared" ref="B103:B166" si="20">IF(B102+$D$17&gt;$D$16,0,B102+$D$17)</f>
        <v>0.96500000000000008</v>
      </c>
      <c r="C103" s="126">
        <f t="shared" ref="C103:C118" si="21">AVERAGE(A103:B103)</f>
        <v>0.96450000000000014</v>
      </c>
      <c r="D103" s="7">
        <f t="shared" ref="D103:D166" si="22">+$C$10*C103</f>
        <v>463.32851209319278</v>
      </c>
      <c r="E103" s="48">
        <f t="shared" ref="E103:E166" si="23">_xlfn.NORM.DIST(C103,1,$C$13,TRUE)</f>
        <v>7.7803840526547152E-2</v>
      </c>
      <c r="F103" s="48">
        <f t="shared" si="12"/>
        <v>5.6588035606532361E-3</v>
      </c>
      <c r="G103" s="7">
        <f t="shared" ref="G103:G166" si="24">IF(D103&lt;$C$12,0,1)</f>
        <v>0</v>
      </c>
      <c r="H103" s="7">
        <f t="shared" si="17"/>
        <v>463.32851209319278</v>
      </c>
      <c r="I103" s="7">
        <f t="shared" si="18"/>
        <v>0</v>
      </c>
      <c r="K103" t="str">
        <f t="shared" si="19"/>
        <v>$463</v>
      </c>
      <c r="L103" s="48">
        <f t="shared" ref="L103:L118" si="25">IF(H103=0,0,F103)</f>
        <v>5.6588035606532361E-3</v>
      </c>
      <c r="M103" s="124">
        <f t="shared" ref="M103:M118" si="26">IF(I103=0,0,F103)</f>
        <v>0</v>
      </c>
    </row>
    <row r="104" spans="1:13">
      <c r="A104" s="126">
        <f t="shared" si="13"/>
        <v>0.96500000000000008</v>
      </c>
      <c r="B104" s="126">
        <f t="shared" si="20"/>
        <v>0.96600000000000008</v>
      </c>
      <c r="C104" s="126">
        <f t="shared" si="21"/>
        <v>0.96550000000000002</v>
      </c>
      <c r="D104" s="7">
        <f t="shared" si="22"/>
        <v>463.80889416897622</v>
      </c>
      <c r="E104" s="48">
        <f t="shared" si="23"/>
        <v>8.3793322415014401E-2</v>
      </c>
      <c r="F104" s="48">
        <f t="shared" ref="F104:F167" si="27">+E104-E103</f>
        <v>5.989481888467249E-3</v>
      </c>
      <c r="G104" s="7">
        <f t="shared" si="24"/>
        <v>0</v>
      </c>
      <c r="H104" s="7">
        <f t="shared" si="17"/>
        <v>463.80889416897622</v>
      </c>
      <c r="I104" s="7">
        <f t="shared" si="18"/>
        <v>0</v>
      </c>
      <c r="K104" t="str">
        <f t="shared" si="19"/>
        <v>$464</v>
      </c>
      <c r="L104" s="48">
        <f t="shared" si="25"/>
        <v>5.989481888467249E-3</v>
      </c>
      <c r="M104" s="124">
        <f t="shared" si="26"/>
        <v>0</v>
      </c>
    </row>
    <row r="105" spans="1:13">
      <c r="A105" s="126">
        <f t="shared" ref="A105:A168" si="28">+A104+0.001</f>
        <v>0.96600000000000008</v>
      </c>
      <c r="B105" s="126">
        <f t="shared" si="20"/>
        <v>0.96700000000000008</v>
      </c>
      <c r="C105" s="126">
        <f t="shared" si="21"/>
        <v>0.96650000000000014</v>
      </c>
      <c r="D105" s="7">
        <f t="shared" si="22"/>
        <v>464.28927624475978</v>
      </c>
      <c r="E105" s="48">
        <f t="shared" si="23"/>
        <v>9.0122672464453352E-2</v>
      </c>
      <c r="F105" s="48">
        <f t="shared" si="27"/>
        <v>6.3293500494389504E-3</v>
      </c>
      <c r="G105" s="7">
        <f t="shared" si="24"/>
        <v>0</v>
      </c>
      <c r="H105" s="7">
        <f t="shared" si="17"/>
        <v>464.28927624475978</v>
      </c>
      <c r="I105" s="7">
        <f t="shared" si="18"/>
        <v>0</v>
      </c>
      <c r="K105" t="str">
        <f t="shared" si="19"/>
        <v>$464</v>
      </c>
      <c r="L105" s="48">
        <f t="shared" si="25"/>
        <v>6.3293500494389504E-3</v>
      </c>
      <c r="M105" s="124">
        <f t="shared" si="26"/>
        <v>0</v>
      </c>
    </row>
    <row r="106" spans="1:13">
      <c r="A106" s="126">
        <f t="shared" si="28"/>
        <v>0.96700000000000008</v>
      </c>
      <c r="B106" s="126">
        <f t="shared" si="20"/>
        <v>0.96800000000000008</v>
      </c>
      <c r="C106" s="126">
        <f t="shared" si="21"/>
        <v>0.96750000000000003</v>
      </c>
      <c r="D106" s="7">
        <f t="shared" si="22"/>
        <v>464.76965832054327</v>
      </c>
      <c r="E106" s="48">
        <f t="shared" si="23"/>
        <v>9.6800484585610497E-2</v>
      </c>
      <c r="F106" s="48">
        <f t="shared" si="27"/>
        <v>6.6778121211571451E-3</v>
      </c>
      <c r="G106" s="7">
        <f t="shared" si="24"/>
        <v>0</v>
      </c>
      <c r="H106" s="7">
        <f t="shared" si="17"/>
        <v>464.76965832054327</v>
      </c>
      <c r="I106" s="7">
        <f t="shared" si="18"/>
        <v>0</v>
      </c>
      <c r="K106" t="str">
        <f t="shared" si="19"/>
        <v>$465</v>
      </c>
      <c r="L106" s="48">
        <f t="shared" si="25"/>
        <v>6.6778121211571451E-3</v>
      </c>
      <c r="M106" s="124">
        <f t="shared" si="26"/>
        <v>0</v>
      </c>
    </row>
    <row r="107" spans="1:13">
      <c r="A107" s="126">
        <f t="shared" si="28"/>
        <v>0.96800000000000008</v>
      </c>
      <c r="B107" s="126">
        <f t="shared" si="20"/>
        <v>0.96900000000000008</v>
      </c>
      <c r="C107" s="126">
        <f t="shared" si="21"/>
        <v>0.96850000000000014</v>
      </c>
      <c r="D107" s="7">
        <f t="shared" si="22"/>
        <v>465.25004039632682</v>
      </c>
      <c r="E107" s="48">
        <f t="shared" si="23"/>
        <v>0.10383468112130137</v>
      </c>
      <c r="F107" s="48">
        <f t="shared" si="27"/>
        <v>7.0341965356908731E-3</v>
      </c>
      <c r="G107" s="7">
        <f t="shared" si="24"/>
        <v>0</v>
      </c>
      <c r="H107" s="7">
        <f t="shared" si="17"/>
        <v>465.25004039632682</v>
      </c>
      <c r="I107" s="7">
        <f t="shared" si="18"/>
        <v>0</v>
      </c>
      <c r="K107" t="str">
        <f t="shared" si="19"/>
        <v>$465</v>
      </c>
      <c r="L107" s="48">
        <f t="shared" si="25"/>
        <v>7.0341965356908731E-3</v>
      </c>
      <c r="M107" s="124">
        <f t="shared" si="26"/>
        <v>0</v>
      </c>
    </row>
    <row r="108" spans="1:13">
      <c r="A108" s="126">
        <f t="shared" si="28"/>
        <v>0.96900000000000008</v>
      </c>
      <c r="B108" s="126">
        <f t="shared" si="20"/>
        <v>0.97000000000000008</v>
      </c>
      <c r="C108" s="126">
        <f t="shared" si="21"/>
        <v>0.96950000000000003</v>
      </c>
      <c r="D108" s="7">
        <f t="shared" si="22"/>
        <v>465.73042247211026</v>
      </c>
      <c r="E108" s="48">
        <f t="shared" si="23"/>
        <v>0.1112324374478348</v>
      </c>
      <c r="F108" s="48">
        <f t="shared" si="27"/>
        <v>7.3977563265334306E-3</v>
      </c>
      <c r="G108" s="7">
        <f t="shared" si="24"/>
        <v>0</v>
      </c>
      <c r="H108" s="7">
        <f t="shared" si="17"/>
        <v>465.73042247211026</v>
      </c>
      <c r="I108" s="7">
        <f t="shared" si="18"/>
        <v>0</v>
      </c>
      <c r="K108" t="str">
        <f t="shared" si="19"/>
        <v>$466</v>
      </c>
      <c r="L108" s="48">
        <f t="shared" si="25"/>
        <v>7.3977563265334306E-3</v>
      </c>
      <c r="M108" s="124">
        <f t="shared" si="26"/>
        <v>0</v>
      </c>
    </row>
    <row r="109" spans="1:13">
      <c r="A109" s="126">
        <f t="shared" si="28"/>
        <v>0.97000000000000008</v>
      </c>
      <c r="B109" s="126">
        <f t="shared" si="20"/>
        <v>0.97100000000000009</v>
      </c>
      <c r="C109" s="126">
        <f t="shared" si="21"/>
        <v>0.97050000000000014</v>
      </c>
      <c r="D109" s="7">
        <f t="shared" si="22"/>
        <v>466.21080454789382</v>
      </c>
      <c r="E109" s="48">
        <f t="shared" si="23"/>
        <v>0.11900010745520181</v>
      </c>
      <c r="F109" s="48">
        <f t="shared" si="27"/>
        <v>7.7676700073670141E-3</v>
      </c>
      <c r="G109" s="7">
        <f t="shared" si="24"/>
        <v>0</v>
      </c>
      <c r="H109" s="7">
        <f t="shared" si="17"/>
        <v>466.21080454789382</v>
      </c>
      <c r="I109" s="7">
        <f t="shared" si="18"/>
        <v>0</v>
      </c>
      <c r="K109" t="str">
        <f t="shared" si="19"/>
        <v>$466</v>
      </c>
      <c r="L109" s="48">
        <f t="shared" si="25"/>
        <v>7.7676700073670141E-3</v>
      </c>
      <c r="M109" s="124">
        <f t="shared" si="26"/>
        <v>0</v>
      </c>
    </row>
    <row r="110" spans="1:13">
      <c r="A110" s="126">
        <f t="shared" si="28"/>
        <v>0.97100000000000009</v>
      </c>
      <c r="B110" s="126">
        <f t="shared" si="20"/>
        <v>0.97200000000000009</v>
      </c>
      <c r="C110" s="126">
        <f t="shared" si="21"/>
        <v>0.97150000000000003</v>
      </c>
      <c r="D110" s="7">
        <f t="shared" si="22"/>
        <v>466.69118662367725</v>
      </c>
      <c r="E110" s="48">
        <f t="shared" si="23"/>
        <v>0.12714315056279848</v>
      </c>
      <c r="F110" s="48">
        <f t="shared" si="27"/>
        <v>8.1430431075966703E-3</v>
      </c>
      <c r="G110" s="7">
        <f t="shared" si="24"/>
        <v>0</v>
      </c>
      <c r="H110" s="7">
        <f t="shared" si="17"/>
        <v>466.69118662367725</v>
      </c>
      <c r="I110" s="7">
        <f t="shared" si="18"/>
        <v>0</v>
      </c>
      <c r="K110" t="str">
        <f t="shared" si="19"/>
        <v>$467</v>
      </c>
      <c r="L110" s="48">
        <f t="shared" si="25"/>
        <v>8.1430431075966703E-3</v>
      </c>
      <c r="M110" s="124">
        <f t="shared" si="26"/>
        <v>0</v>
      </c>
    </row>
    <row r="111" spans="1:13">
      <c r="A111" s="126">
        <f t="shared" si="28"/>
        <v>0.97200000000000009</v>
      </c>
      <c r="B111" s="126">
        <f t="shared" si="20"/>
        <v>0.97300000000000009</v>
      </c>
      <c r="C111" s="126">
        <f t="shared" si="21"/>
        <v>0.97250000000000014</v>
      </c>
      <c r="D111" s="7">
        <f t="shared" si="22"/>
        <v>467.17156869946086</v>
      </c>
      <c r="E111" s="48">
        <f t="shared" si="23"/>
        <v>0.13566606094638392</v>
      </c>
      <c r="F111" s="48">
        <f t="shared" si="27"/>
        <v>8.5229103835854358E-3</v>
      </c>
      <c r="G111" s="7">
        <f t="shared" si="24"/>
        <v>0</v>
      </c>
      <c r="H111" s="7">
        <f t="shared" si="17"/>
        <v>467.17156869946086</v>
      </c>
      <c r="I111" s="7">
        <f t="shared" si="18"/>
        <v>0</v>
      </c>
      <c r="K111" t="str">
        <f t="shared" si="19"/>
        <v>$467</v>
      </c>
      <c r="L111" s="48">
        <f t="shared" si="25"/>
        <v>8.5229103835854358E-3</v>
      </c>
      <c r="M111" s="124">
        <f t="shared" si="26"/>
        <v>0</v>
      </c>
    </row>
    <row r="112" spans="1:13">
      <c r="A112" s="126">
        <f t="shared" si="28"/>
        <v>0.97300000000000009</v>
      </c>
      <c r="B112" s="126">
        <f t="shared" si="20"/>
        <v>0.97400000000000009</v>
      </c>
      <c r="C112" s="126">
        <f t="shared" si="21"/>
        <v>0.97350000000000003</v>
      </c>
      <c r="D112" s="7">
        <f t="shared" si="22"/>
        <v>467.6519507752443</v>
      </c>
      <c r="E112" s="48">
        <f t="shared" si="23"/>
        <v>0.14457229966390989</v>
      </c>
      <c r="F112" s="48">
        <f t="shared" si="27"/>
        <v>8.9062387175259661E-3</v>
      </c>
      <c r="G112" s="7">
        <f t="shared" si="24"/>
        <v>0</v>
      </c>
      <c r="H112" s="7">
        <f t="shared" si="17"/>
        <v>467.6519507752443</v>
      </c>
      <c r="I112" s="7">
        <f t="shared" si="18"/>
        <v>0</v>
      </c>
      <c r="K112" t="str">
        <f t="shared" si="19"/>
        <v>$468</v>
      </c>
      <c r="L112" s="48">
        <f t="shared" si="25"/>
        <v>8.9062387175259661E-3</v>
      </c>
      <c r="M112" s="124">
        <f t="shared" si="26"/>
        <v>0</v>
      </c>
    </row>
    <row r="113" spans="1:13">
      <c r="A113" s="126">
        <f t="shared" si="28"/>
        <v>0.97400000000000009</v>
      </c>
      <c r="B113" s="126">
        <f t="shared" si="20"/>
        <v>0.97500000000000009</v>
      </c>
      <c r="C113" s="126">
        <f t="shared" si="21"/>
        <v>0.97450000000000014</v>
      </c>
      <c r="D113" s="7">
        <f t="shared" si="22"/>
        <v>468.13233285102785</v>
      </c>
      <c r="E113" s="48">
        <f t="shared" si="23"/>
        <v>0.15386423037273622</v>
      </c>
      <c r="F113" s="48">
        <f t="shared" si="27"/>
        <v>9.2919307088263348E-3</v>
      </c>
      <c r="G113" s="7">
        <f t="shared" si="24"/>
        <v>0</v>
      </c>
      <c r="H113" s="7">
        <f t="shared" si="17"/>
        <v>468.13233285102785</v>
      </c>
      <c r="I113" s="7">
        <f t="shared" si="18"/>
        <v>0</v>
      </c>
      <c r="K113" t="str">
        <f t="shared" si="19"/>
        <v>$468</v>
      </c>
      <c r="L113" s="48">
        <f t="shared" si="25"/>
        <v>9.2919307088263348E-3</v>
      </c>
      <c r="M113" s="124">
        <f t="shared" si="26"/>
        <v>0</v>
      </c>
    </row>
    <row r="114" spans="1:13">
      <c r="A114" s="126">
        <f t="shared" si="28"/>
        <v>0.97500000000000009</v>
      </c>
      <c r="B114" s="126">
        <f t="shared" si="20"/>
        <v>0.97600000000000009</v>
      </c>
      <c r="C114" s="126">
        <f t="shared" si="21"/>
        <v>0.97550000000000003</v>
      </c>
      <c r="D114" s="7">
        <f t="shared" si="22"/>
        <v>468.61271492681129</v>
      </c>
      <c r="E114" s="48">
        <f t="shared" si="23"/>
        <v>0.16354305932769264</v>
      </c>
      <c r="F114" s="48">
        <f t="shared" si="27"/>
        <v>9.6788289549564199E-3</v>
      </c>
      <c r="G114" s="7">
        <f t="shared" si="24"/>
        <v>0</v>
      </c>
      <c r="H114" s="7">
        <f t="shared" si="17"/>
        <v>468.61271492681129</v>
      </c>
      <c r="I114" s="7">
        <f t="shared" si="18"/>
        <v>0</v>
      </c>
      <c r="K114" t="str">
        <f t="shared" si="19"/>
        <v>$469</v>
      </c>
      <c r="L114" s="48">
        <f t="shared" si="25"/>
        <v>9.6788289549564199E-3</v>
      </c>
      <c r="M114" s="124">
        <f t="shared" si="26"/>
        <v>0</v>
      </c>
    </row>
    <row r="115" spans="1:13">
      <c r="A115" s="126">
        <f t="shared" si="28"/>
        <v>0.97600000000000009</v>
      </c>
      <c r="B115" s="126">
        <f t="shared" si="20"/>
        <v>0.97700000000000009</v>
      </c>
      <c r="C115" s="126">
        <f t="shared" si="21"/>
        <v>0.97650000000000015</v>
      </c>
      <c r="D115" s="7">
        <f t="shared" si="22"/>
        <v>469.09309700259485</v>
      </c>
      <c r="E115" s="48">
        <f t="shared" si="23"/>
        <v>0.17360878033862606</v>
      </c>
      <c r="F115" s="48">
        <f t="shared" si="27"/>
        <v>1.0065721010933421E-2</v>
      </c>
      <c r="G115" s="7">
        <f t="shared" si="24"/>
        <v>0</v>
      </c>
      <c r="H115" s="7">
        <f t="shared" si="17"/>
        <v>469.09309700259485</v>
      </c>
      <c r="I115" s="7">
        <f t="shared" si="18"/>
        <v>0</v>
      </c>
      <c r="K115" t="str">
        <f t="shared" si="19"/>
        <v>$469</v>
      </c>
      <c r="L115" s="48">
        <f t="shared" si="25"/>
        <v>1.0065721010933421E-2</v>
      </c>
      <c r="M115" s="124">
        <f t="shared" si="26"/>
        <v>0</v>
      </c>
    </row>
    <row r="116" spans="1:13">
      <c r="A116" s="126">
        <f t="shared" si="28"/>
        <v>0.97700000000000009</v>
      </c>
      <c r="B116" s="126">
        <f t="shared" si="20"/>
        <v>0.97800000000000009</v>
      </c>
      <c r="C116" s="126">
        <f t="shared" si="21"/>
        <v>0.97750000000000004</v>
      </c>
      <c r="D116" s="7">
        <f t="shared" si="22"/>
        <v>469.57347907837834</v>
      </c>
      <c r="E116" s="48">
        <f t="shared" si="23"/>
        <v>0.18406012534675981</v>
      </c>
      <c r="F116" s="48">
        <f t="shared" si="27"/>
        <v>1.0451345008133744E-2</v>
      </c>
      <c r="G116" s="7">
        <f t="shared" si="24"/>
        <v>0</v>
      </c>
      <c r="H116" s="7">
        <f t="shared" si="17"/>
        <v>469.57347907837834</v>
      </c>
      <c r="I116" s="7">
        <f t="shared" si="18"/>
        <v>0</v>
      </c>
      <c r="K116" t="str">
        <f t="shared" si="19"/>
        <v>$470</v>
      </c>
      <c r="L116" s="48">
        <f t="shared" si="25"/>
        <v>1.0451345008133744E-2</v>
      </c>
      <c r="M116" s="124">
        <f t="shared" si="26"/>
        <v>0</v>
      </c>
    </row>
    <row r="117" spans="1:13">
      <c r="A117" s="126">
        <f t="shared" si="28"/>
        <v>0.97800000000000009</v>
      </c>
      <c r="B117" s="126">
        <f t="shared" si="20"/>
        <v>0.97900000000000009</v>
      </c>
      <c r="C117" s="126">
        <f t="shared" si="21"/>
        <v>0.97850000000000015</v>
      </c>
      <c r="D117" s="7">
        <f t="shared" si="22"/>
        <v>470.05386115416189</v>
      </c>
      <c r="E117" s="48">
        <f t="shared" si="23"/>
        <v>0.19489452125180998</v>
      </c>
      <c r="F117" s="48">
        <f t="shared" si="27"/>
        <v>1.083439590505017E-2</v>
      </c>
      <c r="G117" s="7">
        <f t="shared" si="24"/>
        <v>0</v>
      </c>
      <c r="H117" s="7">
        <f t="shared" si="17"/>
        <v>470.05386115416189</v>
      </c>
      <c r="I117" s="7">
        <f t="shared" si="18"/>
        <v>0</v>
      </c>
      <c r="K117" t="str">
        <f t="shared" si="19"/>
        <v>$470</v>
      </c>
      <c r="L117" s="48">
        <f t="shared" si="25"/>
        <v>1.083439590505017E-2</v>
      </c>
      <c r="M117" s="124">
        <f t="shared" si="26"/>
        <v>0</v>
      </c>
    </row>
    <row r="118" spans="1:13">
      <c r="A118" s="126">
        <f t="shared" si="28"/>
        <v>0.97900000000000009</v>
      </c>
      <c r="B118" s="126">
        <f t="shared" si="20"/>
        <v>0.98000000000000009</v>
      </c>
      <c r="C118" s="126">
        <f t="shared" si="21"/>
        <v>0.97950000000000004</v>
      </c>
      <c r="D118" s="7">
        <f t="shared" si="22"/>
        <v>470.53424322994533</v>
      </c>
      <c r="E118" s="48">
        <f t="shared" si="23"/>
        <v>0.20610805358581349</v>
      </c>
      <c r="F118" s="48">
        <f t="shared" si="27"/>
        <v>1.1213532334003518E-2</v>
      </c>
      <c r="G118" s="7">
        <f t="shared" si="24"/>
        <v>0</v>
      </c>
      <c r="H118" s="7">
        <f t="shared" si="17"/>
        <v>470.53424322994533</v>
      </c>
      <c r="I118" s="7">
        <f t="shared" si="18"/>
        <v>0</v>
      </c>
      <c r="K118" t="str">
        <f t="shared" si="19"/>
        <v>$471</v>
      </c>
      <c r="L118" s="48">
        <f t="shared" si="25"/>
        <v>1.1213532334003518E-2</v>
      </c>
      <c r="M118" s="124">
        <f t="shared" si="26"/>
        <v>0</v>
      </c>
    </row>
    <row r="119" spans="1:13">
      <c r="A119" s="126">
        <f t="shared" si="28"/>
        <v>0.98000000000000009</v>
      </c>
      <c r="B119" s="126">
        <f t="shared" si="20"/>
        <v>0.98100000000000009</v>
      </c>
      <c r="C119" s="126">
        <f t="shared" ref="C119:C139" si="29">AVERAGE(A119:B119)</f>
        <v>0.98050000000000015</v>
      </c>
      <c r="D119" s="7">
        <f t="shared" si="22"/>
        <v>471.01462530572888</v>
      </c>
      <c r="E119" s="48">
        <f t="shared" si="23"/>
        <v>0.21769543758573487</v>
      </c>
      <c r="F119" s="48">
        <f t="shared" si="27"/>
        <v>1.1587383999921375E-2</v>
      </c>
      <c r="G119" s="7">
        <f t="shared" si="24"/>
        <v>0</v>
      </c>
      <c r="H119" s="7">
        <f t="shared" ref="H119:H139" si="30">IF(G119=0,D119,0)</f>
        <v>471.01462530572888</v>
      </c>
      <c r="I119" s="7">
        <f t="shared" ref="I119:I139" si="31">IF(G119=1,D119,0)</f>
        <v>0</v>
      </c>
      <c r="K119" t="str">
        <f t="shared" ref="K119:K139" si="32">TEXT(D119,"$000")</f>
        <v>$471</v>
      </c>
      <c r="L119" s="48">
        <f t="shared" ref="L119:L139" si="33">IF(H119=0,0,F119)</f>
        <v>1.1587383999921375E-2</v>
      </c>
      <c r="M119" s="124">
        <f t="shared" ref="M119:M139" si="34">IF(I119=0,0,F119)</f>
        <v>0</v>
      </c>
    </row>
    <row r="120" spans="1:13">
      <c r="A120" s="126">
        <f t="shared" si="28"/>
        <v>0.98100000000000009</v>
      </c>
      <c r="B120" s="126">
        <f t="shared" si="20"/>
        <v>0.9820000000000001</v>
      </c>
      <c r="C120" s="126">
        <f t="shared" si="29"/>
        <v>0.98150000000000004</v>
      </c>
      <c r="D120" s="7">
        <f t="shared" si="22"/>
        <v>471.49500738151238</v>
      </c>
      <c r="E120" s="48">
        <f t="shared" si="23"/>
        <v>0.22964999716479106</v>
      </c>
      <c r="F120" s="48">
        <f t="shared" si="27"/>
        <v>1.1954559579056195E-2</v>
      </c>
      <c r="G120" s="7">
        <f t="shared" si="24"/>
        <v>0</v>
      </c>
      <c r="H120" s="7">
        <f t="shared" si="30"/>
        <v>471.49500738151238</v>
      </c>
      <c r="I120" s="7">
        <f t="shared" si="31"/>
        <v>0</v>
      </c>
      <c r="K120" t="str">
        <f t="shared" si="32"/>
        <v>$471</v>
      </c>
      <c r="L120" s="48">
        <f t="shared" si="33"/>
        <v>1.1954559579056195E-2</v>
      </c>
      <c r="M120" s="124">
        <f t="shared" si="34"/>
        <v>0</v>
      </c>
    </row>
    <row r="121" spans="1:13">
      <c r="A121" s="126">
        <f t="shared" si="28"/>
        <v>0.9820000000000001</v>
      </c>
      <c r="B121" s="126">
        <f t="shared" si="20"/>
        <v>0.9830000000000001</v>
      </c>
      <c r="C121" s="126">
        <f t="shared" si="29"/>
        <v>0.98250000000000015</v>
      </c>
      <c r="D121" s="7">
        <f t="shared" si="22"/>
        <v>471.97538945729593</v>
      </c>
      <c r="E121" s="48">
        <f t="shared" si="23"/>
        <v>0.24196365222307487</v>
      </c>
      <c r="F121" s="48">
        <f t="shared" si="27"/>
        <v>1.2313655058283801E-2</v>
      </c>
      <c r="G121" s="7">
        <f t="shared" si="24"/>
        <v>0</v>
      </c>
      <c r="H121" s="7">
        <f t="shared" si="30"/>
        <v>471.97538945729593</v>
      </c>
      <c r="I121" s="7">
        <f t="shared" si="31"/>
        <v>0</v>
      </c>
      <c r="K121" t="str">
        <f t="shared" si="32"/>
        <v>$472</v>
      </c>
      <c r="L121" s="48">
        <f t="shared" si="33"/>
        <v>1.2313655058283801E-2</v>
      </c>
      <c r="M121" s="124">
        <f t="shared" si="34"/>
        <v>0</v>
      </c>
    </row>
    <row r="122" spans="1:13">
      <c r="A122" s="126">
        <f t="shared" si="28"/>
        <v>0.9830000000000001</v>
      </c>
      <c r="B122" s="126">
        <f t="shared" si="20"/>
        <v>0.9840000000000001</v>
      </c>
      <c r="C122" s="126">
        <f t="shared" si="29"/>
        <v>0.98350000000000004</v>
      </c>
      <c r="D122" s="7">
        <f t="shared" si="22"/>
        <v>472.45577153307937</v>
      </c>
      <c r="E122" s="48">
        <f t="shared" si="23"/>
        <v>0.25462691467133663</v>
      </c>
      <c r="F122" s="48">
        <f t="shared" si="27"/>
        <v>1.2663262448261769E-2</v>
      </c>
      <c r="G122" s="7">
        <f t="shared" si="24"/>
        <v>0</v>
      </c>
      <c r="H122" s="7">
        <f t="shared" si="30"/>
        <v>472.45577153307937</v>
      </c>
      <c r="I122" s="7">
        <f t="shared" si="31"/>
        <v>0</v>
      </c>
      <c r="K122" t="str">
        <f t="shared" si="32"/>
        <v>$472</v>
      </c>
      <c r="L122" s="48">
        <f t="shared" si="33"/>
        <v>1.2663262448261769E-2</v>
      </c>
      <c r="M122" s="124">
        <f t="shared" si="34"/>
        <v>0</v>
      </c>
    </row>
    <row r="123" spans="1:13">
      <c r="A123" s="126">
        <f t="shared" si="28"/>
        <v>0.9840000000000001</v>
      </c>
      <c r="B123" s="126">
        <f t="shared" si="20"/>
        <v>0.9850000000000001</v>
      </c>
      <c r="C123" s="126">
        <f t="shared" si="29"/>
        <v>0.98450000000000015</v>
      </c>
      <c r="D123" s="7">
        <f t="shared" si="22"/>
        <v>472.93615360886292</v>
      </c>
      <c r="E123" s="48">
        <f t="shared" si="23"/>
        <v>0.26762889346898505</v>
      </c>
      <c r="F123" s="48">
        <f t="shared" si="27"/>
        <v>1.3001978797648417E-2</v>
      </c>
      <c r="G123" s="7">
        <f t="shared" si="24"/>
        <v>0</v>
      </c>
      <c r="H123" s="7">
        <f t="shared" si="30"/>
        <v>472.93615360886292</v>
      </c>
      <c r="I123" s="7">
        <f t="shared" si="31"/>
        <v>0</v>
      </c>
      <c r="K123" t="str">
        <f t="shared" si="32"/>
        <v>$473</v>
      </c>
      <c r="L123" s="48">
        <f t="shared" si="33"/>
        <v>1.3001978797648417E-2</v>
      </c>
      <c r="M123" s="124">
        <f t="shared" si="34"/>
        <v>0</v>
      </c>
    </row>
    <row r="124" spans="1:13">
      <c r="A124" s="126">
        <f t="shared" si="28"/>
        <v>0.9850000000000001</v>
      </c>
      <c r="B124" s="126">
        <f t="shared" si="20"/>
        <v>0.9860000000000001</v>
      </c>
      <c r="C124" s="126">
        <f t="shared" si="29"/>
        <v>0.98550000000000004</v>
      </c>
      <c r="D124" s="7">
        <f t="shared" si="22"/>
        <v>473.41653568464636</v>
      </c>
      <c r="E124" s="48">
        <f t="shared" si="23"/>
        <v>0.28095730889856485</v>
      </c>
      <c r="F124" s="48">
        <f t="shared" si="27"/>
        <v>1.3328415429579799E-2</v>
      </c>
      <c r="G124" s="7">
        <f t="shared" si="24"/>
        <v>0</v>
      </c>
      <c r="H124" s="7">
        <f t="shared" si="30"/>
        <v>473.41653568464636</v>
      </c>
      <c r="I124" s="7">
        <f t="shared" si="31"/>
        <v>0</v>
      </c>
      <c r="K124" t="str">
        <f t="shared" si="32"/>
        <v>$473</v>
      </c>
      <c r="L124" s="48">
        <f t="shared" si="33"/>
        <v>1.3328415429579799E-2</v>
      </c>
      <c r="M124" s="124">
        <f t="shared" si="34"/>
        <v>0</v>
      </c>
    </row>
    <row r="125" spans="1:13">
      <c r="A125" s="126">
        <f t="shared" si="28"/>
        <v>0.9860000000000001</v>
      </c>
      <c r="B125" s="126">
        <f t="shared" si="20"/>
        <v>0.9870000000000001</v>
      </c>
      <c r="C125" s="126">
        <f t="shared" si="29"/>
        <v>0.98650000000000015</v>
      </c>
      <c r="D125" s="7">
        <f t="shared" si="22"/>
        <v>473.89691776042997</v>
      </c>
      <c r="E125" s="48">
        <f t="shared" si="23"/>
        <v>0.29459851621570021</v>
      </c>
      <c r="F125" s="48">
        <f t="shared" si="27"/>
        <v>1.3641207317135362E-2</v>
      </c>
      <c r="G125" s="7">
        <f t="shared" si="24"/>
        <v>0</v>
      </c>
      <c r="H125" s="7">
        <f t="shared" si="30"/>
        <v>473.89691776042997</v>
      </c>
      <c r="I125" s="7">
        <f t="shared" si="31"/>
        <v>0</v>
      </c>
      <c r="K125" t="str">
        <f t="shared" si="32"/>
        <v>$474</v>
      </c>
      <c r="L125" s="48">
        <f t="shared" si="33"/>
        <v>1.3641207317135362E-2</v>
      </c>
      <c r="M125" s="124">
        <f t="shared" si="34"/>
        <v>0</v>
      </c>
    </row>
    <row r="126" spans="1:13">
      <c r="A126" s="126">
        <f t="shared" si="28"/>
        <v>0.9870000000000001</v>
      </c>
      <c r="B126" s="126">
        <f t="shared" si="20"/>
        <v>0.9880000000000001</v>
      </c>
      <c r="C126" s="126">
        <f t="shared" si="29"/>
        <v>0.98750000000000004</v>
      </c>
      <c r="D126" s="7">
        <f t="shared" si="22"/>
        <v>474.37729983621341</v>
      </c>
      <c r="E126" s="48">
        <f t="shared" si="23"/>
        <v>0.30853753872598755</v>
      </c>
      <c r="F126" s="48">
        <f t="shared" si="27"/>
        <v>1.3939022510287336E-2</v>
      </c>
      <c r="G126" s="7">
        <f t="shared" si="24"/>
        <v>0</v>
      </c>
      <c r="H126" s="7">
        <f t="shared" si="30"/>
        <v>474.37729983621341</v>
      </c>
      <c r="I126" s="7">
        <f t="shared" si="31"/>
        <v>0</v>
      </c>
      <c r="K126" t="str">
        <f t="shared" si="32"/>
        <v>$474</v>
      </c>
      <c r="L126" s="48">
        <f t="shared" si="33"/>
        <v>1.3939022510287336E-2</v>
      </c>
      <c r="M126" s="124">
        <f t="shared" si="34"/>
        <v>0</v>
      </c>
    </row>
    <row r="127" spans="1:13">
      <c r="A127" s="126">
        <f t="shared" si="28"/>
        <v>0.9880000000000001</v>
      </c>
      <c r="B127" s="126">
        <f t="shared" si="20"/>
        <v>0.9890000000000001</v>
      </c>
      <c r="C127" s="126">
        <f t="shared" si="29"/>
        <v>0.98850000000000016</v>
      </c>
      <c r="D127" s="7">
        <f t="shared" si="22"/>
        <v>474.85768191199696</v>
      </c>
      <c r="E127" s="48">
        <f t="shared" si="23"/>
        <v>0.32275811025034995</v>
      </c>
      <c r="F127" s="48">
        <f t="shared" si="27"/>
        <v>1.4220571524362402E-2</v>
      </c>
      <c r="G127" s="7">
        <f t="shared" si="24"/>
        <v>0</v>
      </c>
      <c r="H127" s="7">
        <f t="shared" si="30"/>
        <v>474.85768191199696</v>
      </c>
      <c r="I127" s="7">
        <f t="shared" si="31"/>
        <v>0</v>
      </c>
      <c r="K127" t="str">
        <f t="shared" si="32"/>
        <v>$475</v>
      </c>
      <c r="L127" s="48">
        <f t="shared" si="33"/>
        <v>1.4220571524362402E-2</v>
      </c>
      <c r="M127" s="124">
        <f t="shared" si="34"/>
        <v>0</v>
      </c>
    </row>
    <row r="128" spans="1:13">
      <c r="A128" s="126">
        <f t="shared" si="28"/>
        <v>0.9890000000000001</v>
      </c>
      <c r="B128" s="126">
        <f t="shared" si="20"/>
        <v>0.9900000000000001</v>
      </c>
      <c r="C128" s="126">
        <f t="shared" si="29"/>
        <v>0.98950000000000005</v>
      </c>
      <c r="D128" s="7">
        <f t="shared" si="22"/>
        <v>475.3380639877804</v>
      </c>
      <c r="E128" s="48">
        <f t="shared" si="23"/>
        <v>0.33724272684825013</v>
      </c>
      <c r="F128" s="48">
        <f t="shared" si="27"/>
        <v>1.448461659790018E-2</v>
      </c>
      <c r="G128" s="7">
        <f t="shared" si="24"/>
        <v>0</v>
      </c>
      <c r="H128" s="7">
        <f t="shared" si="30"/>
        <v>475.3380639877804</v>
      </c>
      <c r="I128" s="7">
        <f t="shared" si="31"/>
        <v>0</v>
      </c>
      <c r="K128" t="str">
        <f t="shared" si="32"/>
        <v>$475</v>
      </c>
      <c r="L128" s="48">
        <f t="shared" si="33"/>
        <v>1.448461659790018E-2</v>
      </c>
      <c r="M128" s="124">
        <f t="shared" si="34"/>
        <v>0</v>
      </c>
    </row>
    <row r="129" spans="1:13">
      <c r="A129" s="126">
        <f t="shared" si="28"/>
        <v>0.9900000000000001</v>
      </c>
      <c r="B129" s="126">
        <f t="shared" si="20"/>
        <v>0.9910000000000001</v>
      </c>
      <c r="C129" s="126">
        <f t="shared" si="29"/>
        <v>0.99050000000000016</v>
      </c>
      <c r="D129" s="7">
        <f t="shared" si="22"/>
        <v>475.81844606356395</v>
      </c>
      <c r="E129" s="48">
        <f t="shared" si="23"/>
        <v>0.35197270757583954</v>
      </c>
      <c r="F129" s="48">
        <f t="shared" si="27"/>
        <v>1.4729980727589409E-2</v>
      </c>
      <c r="G129" s="7">
        <f t="shared" si="24"/>
        <v>0</v>
      </c>
      <c r="H129" s="7">
        <f t="shared" si="30"/>
        <v>475.81844606356395</v>
      </c>
      <c r="I129" s="7">
        <f t="shared" si="31"/>
        <v>0</v>
      </c>
      <c r="K129" t="str">
        <f t="shared" si="32"/>
        <v>$476</v>
      </c>
      <c r="L129" s="48">
        <f t="shared" si="33"/>
        <v>1.4729980727589409E-2</v>
      </c>
      <c r="M129" s="124">
        <f t="shared" si="34"/>
        <v>0</v>
      </c>
    </row>
    <row r="130" spans="1:13">
      <c r="A130" s="126">
        <f t="shared" si="28"/>
        <v>0.9910000000000001</v>
      </c>
      <c r="B130" s="126">
        <f t="shared" si="20"/>
        <v>0.9920000000000001</v>
      </c>
      <c r="C130" s="126">
        <f t="shared" si="29"/>
        <v>0.99150000000000005</v>
      </c>
      <c r="D130" s="7">
        <f t="shared" si="22"/>
        <v>476.29882813934745</v>
      </c>
      <c r="E130" s="48">
        <f t="shared" si="23"/>
        <v>0.36692826396397266</v>
      </c>
      <c r="F130" s="48">
        <f t="shared" si="27"/>
        <v>1.4955556388133118E-2</v>
      </c>
      <c r="G130" s="7">
        <f t="shared" si="24"/>
        <v>0</v>
      </c>
      <c r="H130" s="7">
        <f t="shared" si="30"/>
        <v>476.29882813934745</v>
      </c>
      <c r="I130" s="7">
        <f t="shared" si="31"/>
        <v>0</v>
      </c>
      <c r="K130" t="str">
        <f t="shared" si="32"/>
        <v>$476</v>
      </c>
      <c r="L130" s="48">
        <f t="shared" si="33"/>
        <v>1.4955556388133118E-2</v>
      </c>
      <c r="M130" s="124">
        <f t="shared" si="34"/>
        <v>0</v>
      </c>
    </row>
    <row r="131" spans="1:13">
      <c r="A131" s="126">
        <f t="shared" si="28"/>
        <v>0.9920000000000001</v>
      </c>
      <c r="B131" s="126">
        <f t="shared" si="20"/>
        <v>0.9930000000000001</v>
      </c>
      <c r="C131" s="126">
        <f t="shared" si="29"/>
        <v>0.99250000000000016</v>
      </c>
      <c r="D131" s="7">
        <f t="shared" si="22"/>
        <v>476.779210215131</v>
      </c>
      <c r="E131" s="48">
        <f t="shared" si="23"/>
        <v>0.38208857781104977</v>
      </c>
      <c r="F131" s="48">
        <f t="shared" si="27"/>
        <v>1.5160313847077111E-2</v>
      </c>
      <c r="G131" s="7">
        <f t="shared" si="24"/>
        <v>0</v>
      </c>
      <c r="H131" s="7">
        <f t="shared" si="30"/>
        <v>476.779210215131</v>
      </c>
      <c r="I131" s="7">
        <f t="shared" si="31"/>
        <v>0</v>
      </c>
      <c r="K131" t="str">
        <f t="shared" si="32"/>
        <v>$477</v>
      </c>
      <c r="L131" s="48">
        <f t="shared" si="33"/>
        <v>1.5160313847077111E-2</v>
      </c>
      <c r="M131" s="124">
        <f t="shared" si="34"/>
        <v>0</v>
      </c>
    </row>
    <row r="132" spans="1:13">
      <c r="A132" s="126">
        <f t="shared" si="28"/>
        <v>0.9930000000000001</v>
      </c>
      <c r="B132" s="126">
        <f t="shared" si="20"/>
        <v>0.99400000000000011</v>
      </c>
      <c r="C132" s="126">
        <f t="shared" si="29"/>
        <v>0.99350000000000005</v>
      </c>
      <c r="D132" s="7">
        <f t="shared" si="22"/>
        <v>477.25959229091444</v>
      </c>
      <c r="E132" s="48">
        <f t="shared" si="23"/>
        <v>0.39743188679824026</v>
      </c>
      <c r="F132" s="48">
        <f t="shared" si="27"/>
        <v>1.5343308987190496E-2</v>
      </c>
      <c r="G132" s="7">
        <f t="shared" si="24"/>
        <v>0</v>
      </c>
      <c r="H132" s="7">
        <f t="shared" si="30"/>
        <v>477.25959229091444</v>
      </c>
      <c r="I132" s="7">
        <f t="shared" si="31"/>
        <v>0</v>
      </c>
      <c r="K132" t="str">
        <f t="shared" si="32"/>
        <v>$477</v>
      </c>
      <c r="L132" s="48">
        <f t="shared" si="33"/>
        <v>1.5343308987190496E-2</v>
      </c>
      <c r="M132" s="124">
        <f t="shared" si="34"/>
        <v>0</v>
      </c>
    </row>
    <row r="133" spans="1:13">
      <c r="A133" s="126">
        <f t="shared" si="28"/>
        <v>0.99400000000000011</v>
      </c>
      <c r="B133" s="126">
        <f t="shared" si="20"/>
        <v>0.99500000000000011</v>
      </c>
      <c r="C133" s="126">
        <f t="shared" si="29"/>
        <v>0.99450000000000016</v>
      </c>
      <c r="D133" s="7">
        <f t="shared" si="22"/>
        <v>477.73997436669799</v>
      </c>
      <c r="E133" s="48">
        <f t="shared" si="23"/>
        <v>0.41293557735178787</v>
      </c>
      <c r="F133" s="48">
        <f t="shared" si="27"/>
        <v>1.5503690553547611E-2</v>
      </c>
      <c r="G133" s="7">
        <f t="shared" si="24"/>
        <v>0</v>
      </c>
      <c r="H133" s="7">
        <f t="shared" si="30"/>
        <v>477.73997436669799</v>
      </c>
      <c r="I133" s="7">
        <f t="shared" si="31"/>
        <v>0</v>
      </c>
      <c r="K133" t="str">
        <f t="shared" si="32"/>
        <v>$478</v>
      </c>
      <c r="L133" s="48">
        <f t="shared" si="33"/>
        <v>1.5503690553547611E-2</v>
      </c>
      <c r="M133" s="124">
        <f t="shared" si="34"/>
        <v>0</v>
      </c>
    </row>
    <row r="134" spans="1:13">
      <c r="A134" s="126">
        <f t="shared" si="28"/>
        <v>0.99500000000000011</v>
      </c>
      <c r="B134" s="126">
        <f t="shared" si="20"/>
        <v>0.99600000000000011</v>
      </c>
      <c r="C134" s="126">
        <f t="shared" si="29"/>
        <v>0.99550000000000005</v>
      </c>
      <c r="D134" s="7">
        <f t="shared" si="22"/>
        <v>478.22035644248149</v>
      </c>
      <c r="E134" s="48">
        <f t="shared" si="23"/>
        <v>0.42857628409910009</v>
      </c>
      <c r="F134" s="48">
        <f t="shared" si="27"/>
        <v>1.5640706747312216E-2</v>
      </c>
      <c r="G134" s="7">
        <f t="shared" si="24"/>
        <v>0</v>
      </c>
      <c r="H134" s="7">
        <f t="shared" si="30"/>
        <v>478.22035644248149</v>
      </c>
      <c r="I134" s="7">
        <f t="shared" si="31"/>
        <v>0</v>
      </c>
      <c r="K134" t="str">
        <f t="shared" si="32"/>
        <v>$478</v>
      </c>
      <c r="L134" s="48">
        <f t="shared" si="33"/>
        <v>1.5640706747312216E-2</v>
      </c>
      <c r="M134" s="124">
        <f t="shared" si="34"/>
        <v>0</v>
      </c>
    </row>
    <row r="135" spans="1:13">
      <c r="A135" s="126">
        <f t="shared" si="28"/>
        <v>0.99600000000000011</v>
      </c>
      <c r="B135" s="126">
        <f t="shared" si="20"/>
        <v>0.99700000000000011</v>
      </c>
      <c r="C135" s="126">
        <f t="shared" si="29"/>
        <v>0.99650000000000016</v>
      </c>
      <c r="D135" s="7">
        <f t="shared" si="22"/>
        <v>478.70073851826504</v>
      </c>
      <c r="E135" s="48">
        <f t="shared" si="23"/>
        <v>0.44432999519409616</v>
      </c>
      <c r="F135" s="48">
        <f t="shared" si="27"/>
        <v>1.575371109499607E-2</v>
      </c>
      <c r="G135" s="7">
        <f t="shared" si="24"/>
        <v>0</v>
      </c>
      <c r="H135" s="7">
        <f t="shared" si="30"/>
        <v>478.70073851826504</v>
      </c>
      <c r="I135" s="7">
        <f t="shared" si="31"/>
        <v>0</v>
      </c>
      <c r="K135" t="str">
        <f t="shared" si="32"/>
        <v>$479</v>
      </c>
      <c r="L135" s="48">
        <f t="shared" si="33"/>
        <v>1.575371109499607E-2</v>
      </c>
      <c r="M135" s="124">
        <f t="shared" si="34"/>
        <v>0</v>
      </c>
    </row>
    <row r="136" spans="1:13">
      <c r="A136" s="126">
        <f t="shared" si="28"/>
        <v>0.99700000000000011</v>
      </c>
      <c r="B136" s="126">
        <f t="shared" si="20"/>
        <v>0.99800000000000011</v>
      </c>
      <c r="C136" s="126">
        <f t="shared" si="29"/>
        <v>0.99750000000000005</v>
      </c>
      <c r="D136" s="7">
        <f t="shared" si="22"/>
        <v>479.18112059404848</v>
      </c>
      <c r="E136" s="48">
        <f t="shared" si="23"/>
        <v>0.46017216272297184</v>
      </c>
      <c r="F136" s="48">
        <f t="shared" si="27"/>
        <v>1.5842167528875684E-2</v>
      </c>
      <c r="G136" s="7">
        <f t="shared" si="24"/>
        <v>0</v>
      </c>
      <c r="H136" s="7">
        <f t="shared" si="30"/>
        <v>479.18112059404848</v>
      </c>
      <c r="I136" s="7">
        <f t="shared" si="31"/>
        <v>0</v>
      </c>
      <c r="K136" t="str">
        <f t="shared" si="32"/>
        <v>$479</v>
      </c>
      <c r="L136" s="48">
        <f t="shared" si="33"/>
        <v>1.5842167528875684E-2</v>
      </c>
      <c r="M136" s="124">
        <f t="shared" si="34"/>
        <v>0</v>
      </c>
    </row>
    <row r="137" spans="1:13">
      <c r="A137" s="126">
        <f t="shared" si="28"/>
        <v>0.99800000000000011</v>
      </c>
      <c r="B137" s="126">
        <f t="shared" si="20"/>
        <v>0.99900000000000011</v>
      </c>
      <c r="C137" s="126">
        <f t="shared" si="29"/>
        <v>0.99850000000000017</v>
      </c>
      <c r="D137" s="7">
        <f t="shared" si="22"/>
        <v>479.66150266983203</v>
      </c>
      <c r="E137" s="48">
        <f t="shared" si="23"/>
        <v>0.47607781734589577</v>
      </c>
      <c r="F137" s="48">
        <f t="shared" si="27"/>
        <v>1.5905654622923926E-2</v>
      </c>
      <c r="G137" s="7">
        <f t="shared" si="24"/>
        <v>0</v>
      </c>
      <c r="H137" s="7">
        <f t="shared" si="30"/>
        <v>479.66150266983203</v>
      </c>
      <c r="I137" s="7">
        <f t="shared" si="31"/>
        <v>0</v>
      </c>
      <c r="K137" t="str">
        <f t="shared" si="32"/>
        <v>$480</v>
      </c>
      <c r="L137" s="48">
        <f t="shared" si="33"/>
        <v>1.5905654622923926E-2</v>
      </c>
      <c r="M137" s="124">
        <f t="shared" si="34"/>
        <v>0</v>
      </c>
    </row>
    <row r="138" spans="1:13">
      <c r="A138" s="126">
        <f t="shared" si="28"/>
        <v>0.99900000000000011</v>
      </c>
      <c r="B138" s="126">
        <f t="shared" si="20"/>
        <v>1</v>
      </c>
      <c r="C138" s="126">
        <f t="shared" si="29"/>
        <v>0.99950000000000006</v>
      </c>
      <c r="D138" s="7">
        <f t="shared" si="22"/>
        <v>480.14188474561547</v>
      </c>
      <c r="E138" s="48">
        <f t="shared" si="23"/>
        <v>0.49202168628309889</v>
      </c>
      <c r="F138" s="48">
        <f t="shared" si="27"/>
        <v>1.5943868937203121E-2</v>
      </c>
      <c r="G138" s="7">
        <f t="shared" si="24"/>
        <v>0</v>
      </c>
      <c r="H138" s="7">
        <f t="shared" si="30"/>
        <v>480.14188474561547</v>
      </c>
      <c r="I138" s="7">
        <f t="shared" si="31"/>
        <v>0</v>
      </c>
      <c r="K138" t="str">
        <f t="shared" si="32"/>
        <v>$480</v>
      </c>
      <c r="L138" s="48">
        <f t="shared" si="33"/>
        <v>1.5943868937203121E-2</v>
      </c>
      <c r="M138" s="124">
        <f t="shared" si="34"/>
        <v>0</v>
      </c>
    </row>
    <row r="139" spans="1:13">
      <c r="A139" s="126">
        <f t="shared" si="28"/>
        <v>1</v>
      </c>
      <c r="B139" s="126">
        <f t="shared" si="20"/>
        <v>1.0009999999999999</v>
      </c>
      <c r="C139" s="126">
        <f t="shared" si="29"/>
        <v>1.0004999999999999</v>
      </c>
      <c r="D139" s="7">
        <f t="shared" si="22"/>
        <v>480.62226682139897</v>
      </c>
      <c r="E139" s="48">
        <f t="shared" si="23"/>
        <v>0.50797831371690116</v>
      </c>
      <c r="F139" s="48">
        <f t="shared" si="27"/>
        <v>1.5956627433802273E-2</v>
      </c>
      <c r="G139" s="7">
        <f t="shared" si="24"/>
        <v>0</v>
      </c>
      <c r="H139" s="7">
        <f t="shared" si="30"/>
        <v>480.62226682139897</v>
      </c>
      <c r="I139" s="7">
        <f t="shared" si="31"/>
        <v>0</v>
      </c>
      <c r="K139" t="str">
        <f t="shared" si="32"/>
        <v>$481</v>
      </c>
      <c r="L139" s="48">
        <f t="shared" si="33"/>
        <v>1.5956627433802273E-2</v>
      </c>
      <c r="M139" s="124">
        <f t="shared" si="34"/>
        <v>0</v>
      </c>
    </row>
    <row r="140" spans="1:13">
      <c r="A140" s="126">
        <f t="shared" si="28"/>
        <v>1.0009999999999999</v>
      </c>
      <c r="B140" s="126">
        <f t="shared" si="20"/>
        <v>1.0019999999999998</v>
      </c>
      <c r="C140" s="126">
        <f t="shared" ref="C140:C203" si="35">AVERAGE(A140:B140)</f>
        <v>1.0014999999999998</v>
      </c>
      <c r="D140" s="7">
        <f t="shared" si="22"/>
        <v>481.10264889718241</v>
      </c>
      <c r="E140" s="48">
        <f t="shared" si="23"/>
        <v>0.52392218265410428</v>
      </c>
      <c r="F140" s="48">
        <f t="shared" si="27"/>
        <v>1.5943868937203121E-2</v>
      </c>
      <c r="G140" s="7">
        <f t="shared" si="24"/>
        <v>0</v>
      </c>
      <c r="H140" s="7">
        <f t="shared" ref="H140:H203" si="36">IF(G140=0,D140,0)</f>
        <v>481.10264889718241</v>
      </c>
      <c r="I140" s="7">
        <f t="shared" ref="I140:I203" si="37">IF(G140=1,D140,0)</f>
        <v>0</v>
      </c>
      <c r="K140" t="str">
        <f t="shared" ref="K140:K203" si="38">TEXT(D140,"$000")</f>
        <v>$481</v>
      </c>
      <c r="L140" s="48">
        <f t="shared" ref="L140:L203" si="39">IF(H140=0,0,F140)</f>
        <v>1.5943868937203121E-2</v>
      </c>
      <c r="M140" s="124">
        <f t="shared" ref="M140:M203" si="40">IF(I140=0,0,F140)</f>
        <v>0</v>
      </c>
    </row>
    <row r="141" spans="1:13">
      <c r="A141" s="126">
        <f t="shared" si="28"/>
        <v>1.0019999999999998</v>
      </c>
      <c r="B141" s="126">
        <f t="shared" si="20"/>
        <v>1.0029999999999997</v>
      </c>
      <c r="C141" s="126">
        <f t="shared" si="35"/>
        <v>1.0024999999999997</v>
      </c>
      <c r="D141" s="7">
        <f t="shared" si="22"/>
        <v>481.58303097296584</v>
      </c>
      <c r="E141" s="48">
        <f t="shared" si="23"/>
        <v>0.53982783727702466</v>
      </c>
      <c r="F141" s="48">
        <f t="shared" si="27"/>
        <v>1.5905654622920373E-2</v>
      </c>
      <c r="G141" s="7">
        <f t="shared" si="24"/>
        <v>0</v>
      </c>
      <c r="H141" s="7">
        <f t="shared" si="36"/>
        <v>481.58303097296584</v>
      </c>
      <c r="I141" s="7">
        <f t="shared" si="37"/>
        <v>0</v>
      </c>
      <c r="K141" t="str">
        <f t="shared" si="38"/>
        <v>$482</v>
      </c>
      <c r="L141" s="48">
        <f t="shared" si="39"/>
        <v>1.5905654622920373E-2</v>
      </c>
      <c r="M141" s="124">
        <f t="shared" si="40"/>
        <v>0</v>
      </c>
    </row>
    <row r="142" spans="1:13">
      <c r="A142" s="126">
        <f t="shared" si="28"/>
        <v>1.0029999999999997</v>
      </c>
      <c r="B142" s="126">
        <f t="shared" si="20"/>
        <v>1.0039999999999996</v>
      </c>
      <c r="C142" s="126">
        <f t="shared" si="35"/>
        <v>1.0034999999999996</v>
      </c>
      <c r="D142" s="7">
        <f t="shared" si="22"/>
        <v>482.06341304874928</v>
      </c>
      <c r="E142" s="48">
        <f t="shared" si="23"/>
        <v>0.55567000480590034</v>
      </c>
      <c r="F142" s="48">
        <f t="shared" si="27"/>
        <v>1.5842167528875684E-2</v>
      </c>
      <c r="G142" s="7">
        <f t="shared" si="24"/>
        <v>0</v>
      </c>
      <c r="H142" s="7">
        <f t="shared" si="36"/>
        <v>482.06341304874928</v>
      </c>
      <c r="I142" s="7">
        <f t="shared" si="37"/>
        <v>0</v>
      </c>
      <c r="K142" t="str">
        <f t="shared" si="38"/>
        <v>$482</v>
      </c>
      <c r="L142" s="48">
        <f t="shared" si="39"/>
        <v>1.5842167528875684E-2</v>
      </c>
      <c r="M142" s="124">
        <f t="shared" si="40"/>
        <v>0</v>
      </c>
    </row>
    <row r="143" spans="1:13">
      <c r="A143" s="126">
        <f t="shared" si="28"/>
        <v>1.0039999999999996</v>
      </c>
      <c r="B143" s="126">
        <f t="shared" si="20"/>
        <v>1.0049999999999994</v>
      </c>
      <c r="C143" s="126">
        <f t="shared" si="35"/>
        <v>1.0044999999999995</v>
      </c>
      <c r="D143" s="7">
        <f t="shared" si="22"/>
        <v>482.54379512453278</v>
      </c>
      <c r="E143" s="48">
        <f t="shared" si="23"/>
        <v>0.57142371590089303</v>
      </c>
      <c r="F143" s="48">
        <f t="shared" si="27"/>
        <v>1.5753711094992684E-2</v>
      </c>
      <c r="G143" s="7">
        <f t="shared" si="24"/>
        <v>0</v>
      </c>
      <c r="H143" s="7">
        <f t="shared" si="36"/>
        <v>482.54379512453278</v>
      </c>
      <c r="I143" s="7">
        <f t="shared" si="37"/>
        <v>0</v>
      </c>
      <c r="K143" t="str">
        <f t="shared" si="38"/>
        <v>$483</v>
      </c>
      <c r="L143" s="48">
        <f t="shared" si="39"/>
        <v>1.5753711094992684E-2</v>
      </c>
      <c r="M143" s="124">
        <f t="shared" si="40"/>
        <v>0</v>
      </c>
    </row>
    <row r="144" spans="1:13">
      <c r="A144" s="126">
        <f t="shared" si="28"/>
        <v>1.0049999999999994</v>
      </c>
      <c r="B144" s="126">
        <f t="shared" si="20"/>
        <v>1.0059999999999993</v>
      </c>
      <c r="C144" s="126">
        <f t="shared" si="35"/>
        <v>1.0054999999999994</v>
      </c>
      <c r="D144" s="7">
        <f t="shared" si="22"/>
        <v>483.02417720031622</v>
      </c>
      <c r="E144" s="48">
        <f t="shared" si="23"/>
        <v>0.58706442264820513</v>
      </c>
      <c r="F144" s="48">
        <f t="shared" si="27"/>
        <v>1.5640706747312105E-2</v>
      </c>
      <c r="G144" s="7">
        <f t="shared" si="24"/>
        <v>0</v>
      </c>
      <c r="H144" s="7">
        <f t="shared" si="36"/>
        <v>483.02417720031622</v>
      </c>
      <c r="I144" s="7">
        <f t="shared" si="37"/>
        <v>0</v>
      </c>
      <c r="K144" t="str">
        <f t="shared" si="38"/>
        <v>$483</v>
      </c>
      <c r="L144" s="48">
        <f t="shared" si="39"/>
        <v>1.5640706747312105E-2</v>
      </c>
      <c r="M144" s="124">
        <f t="shared" si="40"/>
        <v>0</v>
      </c>
    </row>
    <row r="145" spans="1:13">
      <c r="A145" s="126">
        <f t="shared" si="28"/>
        <v>1.0059999999999993</v>
      </c>
      <c r="B145" s="126">
        <f t="shared" si="20"/>
        <v>1.0069999999999992</v>
      </c>
      <c r="C145" s="126">
        <f t="shared" si="35"/>
        <v>1.0064999999999993</v>
      </c>
      <c r="D145" s="7">
        <f t="shared" si="22"/>
        <v>483.50455927609966</v>
      </c>
      <c r="E145" s="48">
        <f t="shared" si="23"/>
        <v>0.60256811320174952</v>
      </c>
      <c r="F145" s="48">
        <f t="shared" si="27"/>
        <v>1.5503690553544391E-2</v>
      </c>
      <c r="G145" s="7">
        <f t="shared" si="24"/>
        <v>0</v>
      </c>
      <c r="H145" s="7">
        <f t="shared" si="36"/>
        <v>483.50455927609966</v>
      </c>
      <c r="I145" s="7">
        <f t="shared" si="37"/>
        <v>0</v>
      </c>
      <c r="K145" t="str">
        <f t="shared" si="38"/>
        <v>$484</v>
      </c>
      <c r="L145" s="48">
        <f t="shared" si="39"/>
        <v>1.5503690553544391E-2</v>
      </c>
      <c r="M145" s="124">
        <f t="shared" si="40"/>
        <v>0</v>
      </c>
    </row>
    <row r="146" spans="1:13">
      <c r="A146" s="126">
        <f t="shared" si="28"/>
        <v>1.0069999999999992</v>
      </c>
      <c r="B146" s="126">
        <f t="shared" si="20"/>
        <v>1.0079999999999991</v>
      </c>
      <c r="C146" s="126">
        <f t="shared" si="35"/>
        <v>1.0074999999999992</v>
      </c>
      <c r="D146" s="7">
        <f t="shared" si="22"/>
        <v>483.98494135188315</v>
      </c>
      <c r="E146" s="48">
        <f t="shared" si="23"/>
        <v>0.61791142218894013</v>
      </c>
      <c r="F146" s="48">
        <f t="shared" si="27"/>
        <v>1.5343308987190607E-2</v>
      </c>
      <c r="G146" s="7">
        <f t="shared" si="24"/>
        <v>0</v>
      </c>
      <c r="H146" s="7">
        <f t="shared" si="36"/>
        <v>483.98494135188315</v>
      </c>
      <c r="I146" s="7">
        <f t="shared" si="37"/>
        <v>0</v>
      </c>
      <c r="K146" t="str">
        <f t="shared" si="38"/>
        <v>$484</v>
      </c>
      <c r="L146" s="48">
        <f t="shared" si="39"/>
        <v>1.5343308987190607E-2</v>
      </c>
      <c r="M146" s="124">
        <f t="shared" si="40"/>
        <v>0</v>
      </c>
    </row>
    <row r="147" spans="1:13">
      <c r="A147" s="126">
        <f t="shared" si="28"/>
        <v>1.0079999999999991</v>
      </c>
      <c r="B147" s="126">
        <f t="shared" si="20"/>
        <v>1.008999999999999</v>
      </c>
      <c r="C147" s="126">
        <f t="shared" si="35"/>
        <v>1.0084999999999991</v>
      </c>
      <c r="D147" s="7">
        <f t="shared" si="22"/>
        <v>484.46532342766659</v>
      </c>
      <c r="E147" s="48">
        <f t="shared" si="23"/>
        <v>0.63307173603601397</v>
      </c>
      <c r="F147" s="48">
        <f t="shared" si="27"/>
        <v>1.5160313847073836E-2</v>
      </c>
      <c r="G147" s="7">
        <f t="shared" si="24"/>
        <v>0</v>
      </c>
      <c r="H147" s="7">
        <f t="shared" si="36"/>
        <v>484.46532342766659</v>
      </c>
      <c r="I147" s="7">
        <f t="shared" si="37"/>
        <v>0</v>
      </c>
      <c r="K147" t="str">
        <f t="shared" si="38"/>
        <v>$484</v>
      </c>
      <c r="L147" s="48">
        <f t="shared" si="39"/>
        <v>1.5160313847073836E-2</v>
      </c>
      <c r="M147" s="124">
        <f t="shared" si="40"/>
        <v>0</v>
      </c>
    </row>
    <row r="148" spans="1:13">
      <c r="A148" s="126">
        <f t="shared" si="28"/>
        <v>1.008999999999999</v>
      </c>
      <c r="B148" s="126">
        <f t="shared" si="20"/>
        <v>1.0099999999999989</v>
      </c>
      <c r="C148" s="126">
        <f t="shared" si="35"/>
        <v>1.009499999999999</v>
      </c>
      <c r="D148" s="7">
        <f t="shared" si="22"/>
        <v>484.94570550345003</v>
      </c>
      <c r="E148" s="48">
        <f t="shared" si="23"/>
        <v>0.64802729242414725</v>
      </c>
      <c r="F148" s="48">
        <f t="shared" si="27"/>
        <v>1.4955556388133284E-2</v>
      </c>
      <c r="G148" s="7">
        <f t="shared" si="24"/>
        <v>0</v>
      </c>
      <c r="H148" s="7">
        <f t="shared" si="36"/>
        <v>484.94570550345003</v>
      </c>
      <c r="I148" s="7">
        <f t="shared" si="37"/>
        <v>0</v>
      </c>
      <c r="K148" t="str">
        <f t="shared" si="38"/>
        <v>$485</v>
      </c>
      <c r="L148" s="48">
        <f t="shared" si="39"/>
        <v>1.4955556388133284E-2</v>
      </c>
      <c r="M148" s="124">
        <f t="shared" si="40"/>
        <v>0</v>
      </c>
    </row>
    <row r="149" spans="1:13">
      <c r="A149" s="126">
        <f t="shared" si="28"/>
        <v>1.0099999999999989</v>
      </c>
      <c r="B149" s="126">
        <f t="shared" si="20"/>
        <v>1.0109999999999988</v>
      </c>
      <c r="C149" s="126">
        <f t="shared" si="35"/>
        <v>1.0104999999999988</v>
      </c>
      <c r="D149" s="7">
        <f t="shared" si="22"/>
        <v>485.42608757923347</v>
      </c>
      <c r="E149" s="48">
        <f t="shared" si="23"/>
        <v>0.66275727315173372</v>
      </c>
      <c r="F149" s="48">
        <f t="shared" si="27"/>
        <v>1.4729980727586467E-2</v>
      </c>
      <c r="G149" s="7">
        <f t="shared" si="24"/>
        <v>0</v>
      </c>
      <c r="H149" s="7">
        <f t="shared" si="36"/>
        <v>485.42608757923347</v>
      </c>
      <c r="I149" s="7">
        <f t="shared" si="37"/>
        <v>0</v>
      </c>
      <c r="K149" t="str">
        <f t="shared" si="38"/>
        <v>$485</v>
      </c>
      <c r="L149" s="48">
        <f t="shared" si="39"/>
        <v>1.4729980727586467E-2</v>
      </c>
      <c r="M149" s="124">
        <f t="shared" si="40"/>
        <v>0</v>
      </c>
    </row>
    <row r="150" spans="1:13">
      <c r="A150" s="126">
        <f t="shared" si="28"/>
        <v>1.0109999999999988</v>
      </c>
      <c r="B150" s="126">
        <f t="shared" si="20"/>
        <v>1.0119999999999987</v>
      </c>
      <c r="C150" s="126">
        <f t="shared" si="35"/>
        <v>1.0114999999999987</v>
      </c>
      <c r="D150" s="7">
        <f t="shared" si="22"/>
        <v>485.90646965501696</v>
      </c>
      <c r="E150" s="48">
        <f t="shared" si="23"/>
        <v>0.67724188974963417</v>
      </c>
      <c r="F150" s="48">
        <f t="shared" si="27"/>
        <v>1.4484616597900457E-2</v>
      </c>
      <c r="G150" s="7">
        <f t="shared" si="24"/>
        <v>0</v>
      </c>
      <c r="H150" s="7">
        <f t="shared" si="36"/>
        <v>485.90646965501696</v>
      </c>
      <c r="I150" s="7">
        <f t="shared" si="37"/>
        <v>0</v>
      </c>
      <c r="K150" t="str">
        <f t="shared" si="38"/>
        <v>$486</v>
      </c>
      <c r="L150" s="48">
        <f t="shared" si="39"/>
        <v>1.4484616597900457E-2</v>
      </c>
      <c r="M150" s="124">
        <f t="shared" si="40"/>
        <v>0</v>
      </c>
    </row>
    <row r="151" spans="1:13">
      <c r="A151" s="126">
        <f t="shared" si="28"/>
        <v>1.0119999999999987</v>
      </c>
      <c r="B151" s="126">
        <f t="shared" si="20"/>
        <v>1.0129999999999986</v>
      </c>
      <c r="C151" s="126">
        <f t="shared" si="35"/>
        <v>1.0124999999999986</v>
      </c>
      <c r="D151" s="7">
        <f t="shared" si="22"/>
        <v>486.3868517308004</v>
      </c>
      <c r="E151" s="48">
        <f t="shared" si="23"/>
        <v>0.69146246127399369</v>
      </c>
      <c r="F151" s="48">
        <f t="shared" si="27"/>
        <v>1.4220571524359515E-2</v>
      </c>
      <c r="G151" s="7">
        <f t="shared" si="24"/>
        <v>0</v>
      </c>
      <c r="H151" s="7">
        <f t="shared" si="36"/>
        <v>486.3868517308004</v>
      </c>
      <c r="I151" s="7">
        <f t="shared" si="37"/>
        <v>0</v>
      </c>
      <c r="K151" t="str">
        <f t="shared" si="38"/>
        <v>$486</v>
      </c>
      <c r="L151" s="48">
        <f t="shared" si="39"/>
        <v>1.4220571524359515E-2</v>
      </c>
      <c r="M151" s="124">
        <f t="shared" si="40"/>
        <v>0</v>
      </c>
    </row>
    <row r="152" spans="1:13">
      <c r="A152" s="126">
        <f t="shared" si="28"/>
        <v>1.0129999999999986</v>
      </c>
      <c r="B152" s="126">
        <f t="shared" si="20"/>
        <v>1.0139999999999985</v>
      </c>
      <c r="C152" s="126">
        <f t="shared" si="35"/>
        <v>1.0134999999999985</v>
      </c>
      <c r="D152" s="7">
        <f t="shared" si="22"/>
        <v>486.86723380658384</v>
      </c>
      <c r="E152" s="48">
        <f t="shared" si="23"/>
        <v>0.70540148378428147</v>
      </c>
      <c r="F152" s="48">
        <f t="shared" si="27"/>
        <v>1.393902251028778E-2</v>
      </c>
      <c r="G152" s="7">
        <f t="shared" si="24"/>
        <v>0</v>
      </c>
      <c r="H152" s="7">
        <f t="shared" si="36"/>
        <v>486.86723380658384</v>
      </c>
      <c r="I152" s="7">
        <f t="shared" si="37"/>
        <v>0</v>
      </c>
      <c r="K152" t="str">
        <f t="shared" si="38"/>
        <v>$487</v>
      </c>
      <c r="L152" s="48">
        <f t="shared" si="39"/>
        <v>1.393902251028778E-2</v>
      </c>
      <c r="M152" s="124">
        <f t="shared" si="40"/>
        <v>0</v>
      </c>
    </row>
    <row r="153" spans="1:13">
      <c r="A153" s="126">
        <f t="shared" si="28"/>
        <v>1.0139999999999985</v>
      </c>
      <c r="B153" s="126">
        <f t="shared" si="20"/>
        <v>1.0149999999999983</v>
      </c>
      <c r="C153" s="126">
        <f t="shared" si="35"/>
        <v>1.0144999999999984</v>
      </c>
      <c r="D153" s="7">
        <f t="shared" si="22"/>
        <v>487.34761588236728</v>
      </c>
      <c r="E153" s="48">
        <f t="shared" si="23"/>
        <v>0.71904269110141417</v>
      </c>
      <c r="F153" s="48">
        <f t="shared" si="27"/>
        <v>1.3641207317132698E-2</v>
      </c>
      <c r="G153" s="7">
        <f t="shared" si="24"/>
        <v>0</v>
      </c>
      <c r="H153" s="7">
        <f t="shared" si="36"/>
        <v>487.34761588236728</v>
      </c>
      <c r="I153" s="7">
        <f t="shared" si="37"/>
        <v>0</v>
      </c>
      <c r="K153" t="str">
        <f t="shared" si="38"/>
        <v>$487</v>
      </c>
      <c r="L153" s="48">
        <f t="shared" si="39"/>
        <v>1.3641207317132698E-2</v>
      </c>
      <c r="M153" s="124">
        <f t="shared" si="40"/>
        <v>0</v>
      </c>
    </row>
    <row r="154" spans="1:13">
      <c r="A154" s="126">
        <f t="shared" si="28"/>
        <v>1.0149999999999983</v>
      </c>
      <c r="B154" s="126">
        <f t="shared" si="20"/>
        <v>1.0159999999999982</v>
      </c>
      <c r="C154" s="126">
        <f t="shared" si="35"/>
        <v>1.0154999999999983</v>
      </c>
      <c r="D154" s="7">
        <f t="shared" si="22"/>
        <v>487.82799795815077</v>
      </c>
      <c r="E154" s="48">
        <f t="shared" si="23"/>
        <v>0.73237110653099458</v>
      </c>
      <c r="F154" s="48">
        <f t="shared" si="27"/>
        <v>1.3328415429580409E-2</v>
      </c>
      <c r="G154" s="7">
        <f t="shared" si="24"/>
        <v>0</v>
      </c>
      <c r="H154" s="7">
        <f t="shared" si="36"/>
        <v>487.82799795815077</v>
      </c>
      <c r="I154" s="7">
        <f t="shared" si="37"/>
        <v>0</v>
      </c>
      <c r="K154" t="str">
        <f t="shared" si="38"/>
        <v>$488</v>
      </c>
      <c r="L154" s="48">
        <f t="shared" si="39"/>
        <v>1.3328415429580409E-2</v>
      </c>
      <c r="M154" s="124">
        <f t="shared" si="40"/>
        <v>0</v>
      </c>
    </row>
    <row r="155" spans="1:13">
      <c r="A155" s="126">
        <f t="shared" si="28"/>
        <v>1.0159999999999982</v>
      </c>
      <c r="B155" s="126">
        <f t="shared" si="20"/>
        <v>1.0169999999999981</v>
      </c>
      <c r="C155" s="126">
        <f t="shared" si="35"/>
        <v>1.0164999999999982</v>
      </c>
      <c r="D155" s="7">
        <f t="shared" si="22"/>
        <v>488.30838003393421</v>
      </c>
      <c r="E155" s="48">
        <f t="shared" si="23"/>
        <v>0.74537308532864055</v>
      </c>
      <c r="F155" s="48">
        <f t="shared" si="27"/>
        <v>1.3001978797645974E-2</v>
      </c>
      <c r="G155" s="7">
        <f t="shared" si="24"/>
        <v>0</v>
      </c>
      <c r="H155" s="7">
        <f t="shared" si="36"/>
        <v>488.30838003393421</v>
      </c>
      <c r="I155" s="7">
        <f t="shared" si="37"/>
        <v>0</v>
      </c>
      <c r="K155" t="str">
        <f t="shared" si="38"/>
        <v>$488</v>
      </c>
      <c r="L155" s="48">
        <f t="shared" si="39"/>
        <v>1.3001978797645974E-2</v>
      </c>
      <c r="M155" s="124">
        <f t="shared" si="40"/>
        <v>0</v>
      </c>
    </row>
    <row r="156" spans="1:13">
      <c r="A156" s="126">
        <f t="shared" si="28"/>
        <v>1.0169999999999981</v>
      </c>
      <c r="B156" s="126">
        <f t="shared" si="20"/>
        <v>1.017999999999998</v>
      </c>
      <c r="C156" s="126">
        <f t="shared" si="35"/>
        <v>1.0174999999999981</v>
      </c>
      <c r="D156" s="7">
        <f t="shared" si="22"/>
        <v>488.78876210971765</v>
      </c>
      <c r="E156" s="48">
        <f t="shared" si="23"/>
        <v>0.75803634777690299</v>
      </c>
      <c r="F156" s="48">
        <f t="shared" si="27"/>
        <v>1.2663262448262436E-2</v>
      </c>
      <c r="G156" s="7">
        <f t="shared" si="24"/>
        <v>0</v>
      </c>
      <c r="H156" s="7">
        <f t="shared" si="36"/>
        <v>488.78876210971765</v>
      </c>
      <c r="I156" s="7">
        <f t="shared" si="37"/>
        <v>0</v>
      </c>
      <c r="K156" t="str">
        <f t="shared" si="38"/>
        <v>$489</v>
      </c>
      <c r="L156" s="48">
        <f t="shared" si="39"/>
        <v>1.2663262448262436E-2</v>
      </c>
      <c r="M156" s="124">
        <f t="shared" si="40"/>
        <v>0</v>
      </c>
    </row>
    <row r="157" spans="1:13">
      <c r="A157" s="126">
        <f t="shared" si="28"/>
        <v>1.017999999999998</v>
      </c>
      <c r="B157" s="126">
        <f t="shared" si="20"/>
        <v>1.0189999999999979</v>
      </c>
      <c r="C157" s="126">
        <f t="shared" si="35"/>
        <v>1.018499999999998</v>
      </c>
      <c r="D157" s="7">
        <f t="shared" si="22"/>
        <v>489.26914418550115</v>
      </c>
      <c r="E157" s="48">
        <f t="shared" si="23"/>
        <v>0.77035000283518462</v>
      </c>
      <c r="F157" s="48">
        <f t="shared" si="27"/>
        <v>1.2313655058281636E-2</v>
      </c>
      <c r="G157" s="7">
        <f t="shared" si="24"/>
        <v>0</v>
      </c>
      <c r="H157" s="7">
        <f t="shared" si="36"/>
        <v>489.26914418550115</v>
      </c>
      <c r="I157" s="7">
        <f t="shared" si="37"/>
        <v>0</v>
      </c>
      <c r="K157" t="str">
        <f t="shared" si="38"/>
        <v>$489</v>
      </c>
      <c r="L157" s="48">
        <f t="shared" si="39"/>
        <v>1.2313655058281636E-2</v>
      </c>
      <c r="M157" s="124">
        <f t="shared" si="40"/>
        <v>0</v>
      </c>
    </row>
    <row r="158" spans="1:13">
      <c r="A158" s="126">
        <f t="shared" si="28"/>
        <v>1.0189999999999979</v>
      </c>
      <c r="B158" s="126">
        <f t="shared" si="20"/>
        <v>1.0199999999999978</v>
      </c>
      <c r="C158" s="126">
        <f t="shared" si="35"/>
        <v>1.0194999999999979</v>
      </c>
      <c r="D158" s="7">
        <f t="shared" si="22"/>
        <v>489.74952626128459</v>
      </c>
      <c r="E158" s="48">
        <f t="shared" si="23"/>
        <v>0.78230456241424151</v>
      </c>
      <c r="F158" s="48">
        <f t="shared" si="27"/>
        <v>1.1954559579056889E-2</v>
      </c>
      <c r="G158" s="7">
        <f t="shared" si="24"/>
        <v>0</v>
      </c>
      <c r="H158" s="7">
        <f t="shared" si="36"/>
        <v>489.74952626128459</v>
      </c>
      <c r="I158" s="7">
        <f t="shared" si="37"/>
        <v>0</v>
      </c>
      <c r="K158" t="str">
        <f t="shared" si="38"/>
        <v>$490</v>
      </c>
      <c r="L158" s="48">
        <f t="shared" si="39"/>
        <v>1.1954559579056889E-2</v>
      </c>
      <c r="M158" s="124">
        <f t="shared" si="40"/>
        <v>0</v>
      </c>
    </row>
    <row r="159" spans="1:13">
      <c r="A159" s="126">
        <f t="shared" si="28"/>
        <v>1.0199999999999978</v>
      </c>
      <c r="B159" s="126">
        <f t="shared" si="20"/>
        <v>1.0209999999999977</v>
      </c>
      <c r="C159" s="126">
        <f t="shared" si="35"/>
        <v>1.0204999999999977</v>
      </c>
      <c r="D159" s="7">
        <f t="shared" si="22"/>
        <v>490.22990833706803</v>
      </c>
      <c r="E159" s="48">
        <f t="shared" si="23"/>
        <v>0.79389194641416128</v>
      </c>
      <c r="F159" s="48">
        <f t="shared" si="27"/>
        <v>1.1587383999919765E-2</v>
      </c>
      <c r="G159" s="7">
        <f t="shared" si="24"/>
        <v>0</v>
      </c>
      <c r="H159" s="7">
        <f t="shared" si="36"/>
        <v>490.22990833706803</v>
      </c>
      <c r="I159" s="7">
        <f t="shared" si="37"/>
        <v>0</v>
      </c>
      <c r="K159" t="str">
        <f t="shared" si="38"/>
        <v>$490</v>
      </c>
      <c r="L159" s="48">
        <f t="shared" si="39"/>
        <v>1.1587383999919765E-2</v>
      </c>
      <c r="M159" s="124">
        <f t="shared" si="40"/>
        <v>0</v>
      </c>
    </row>
    <row r="160" spans="1:13">
      <c r="A160" s="126">
        <f t="shared" si="28"/>
        <v>1.0209999999999977</v>
      </c>
      <c r="B160" s="126">
        <f t="shared" si="20"/>
        <v>1.0219999999999976</v>
      </c>
      <c r="C160" s="126">
        <f t="shared" si="35"/>
        <v>1.0214999999999976</v>
      </c>
      <c r="D160" s="7">
        <f t="shared" si="22"/>
        <v>490.71029041285146</v>
      </c>
      <c r="E160" s="48">
        <f t="shared" si="23"/>
        <v>0.80510547874816552</v>
      </c>
      <c r="F160" s="48">
        <f t="shared" si="27"/>
        <v>1.1213532334004239E-2</v>
      </c>
      <c r="G160" s="7">
        <f t="shared" si="24"/>
        <v>0</v>
      </c>
      <c r="H160" s="7">
        <f t="shared" si="36"/>
        <v>490.71029041285146</v>
      </c>
      <c r="I160" s="7">
        <f t="shared" si="37"/>
        <v>0</v>
      </c>
      <c r="K160" t="str">
        <f t="shared" si="38"/>
        <v>$491</v>
      </c>
      <c r="L160" s="48">
        <f t="shared" si="39"/>
        <v>1.1213532334004239E-2</v>
      </c>
      <c r="M160" s="124">
        <f t="shared" si="40"/>
        <v>0</v>
      </c>
    </row>
    <row r="161" spans="1:13">
      <c r="A161" s="126">
        <f t="shared" si="28"/>
        <v>1.0219999999999976</v>
      </c>
      <c r="B161" s="126">
        <f t="shared" si="20"/>
        <v>1.0229999999999975</v>
      </c>
      <c r="C161" s="126">
        <f t="shared" si="35"/>
        <v>1.0224999999999975</v>
      </c>
      <c r="D161" s="7">
        <f t="shared" si="22"/>
        <v>491.19067248863496</v>
      </c>
      <c r="E161" s="48">
        <f t="shared" si="23"/>
        <v>0.81593987465321416</v>
      </c>
      <c r="F161" s="48">
        <f t="shared" si="27"/>
        <v>1.0834395905048644E-2</v>
      </c>
      <c r="G161" s="7">
        <f t="shared" si="24"/>
        <v>0</v>
      </c>
      <c r="H161" s="7">
        <f t="shared" si="36"/>
        <v>491.19067248863496</v>
      </c>
      <c r="I161" s="7">
        <f t="shared" si="37"/>
        <v>0</v>
      </c>
      <c r="K161" t="str">
        <f t="shared" si="38"/>
        <v>$491</v>
      </c>
      <c r="L161" s="48">
        <f t="shared" si="39"/>
        <v>1.0834395905048644E-2</v>
      </c>
      <c r="M161" s="124">
        <f t="shared" si="40"/>
        <v>0</v>
      </c>
    </row>
    <row r="162" spans="1:13">
      <c r="A162" s="126">
        <f t="shared" si="28"/>
        <v>1.0229999999999975</v>
      </c>
      <c r="B162" s="126">
        <f t="shared" si="20"/>
        <v>1.0239999999999974</v>
      </c>
      <c r="C162" s="126">
        <f t="shared" si="35"/>
        <v>1.0234999999999974</v>
      </c>
      <c r="D162" s="7">
        <f t="shared" si="22"/>
        <v>491.6710545644184</v>
      </c>
      <c r="E162" s="48">
        <f t="shared" si="23"/>
        <v>0.82639121966134876</v>
      </c>
      <c r="F162" s="48">
        <f t="shared" si="27"/>
        <v>1.0451345008134605E-2</v>
      </c>
      <c r="G162" s="7">
        <f t="shared" si="24"/>
        <v>0</v>
      </c>
      <c r="H162" s="7">
        <f t="shared" si="36"/>
        <v>491.6710545644184</v>
      </c>
      <c r="I162" s="7">
        <f t="shared" si="37"/>
        <v>0</v>
      </c>
      <c r="K162" t="str">
        <f t="shared" si="38"/>
        <v>$492</v>
      </c>
      <c r="L162" s="48">
        <f t="shared" si="39"/>
        <v>1.0451345008134605E-2</v>
      </c>
      <c r="M162" s="124">
        <f t="shared" si="40"/>
        <v>0</v>
      </c>
    </row>
    <row r="163" spans="1:13">
      <c r="A163" s="126">
        <f t="shared" si="28"/>
        <v>1.0239999999999974</v>
      </c>
      <c r="B163" s="126">
        <f t="shared" si="20"/>
        <v>1.0249999999999972</v>
      </c>
      <c r="C163" s="126">
        <f t="shared" si="35"/>
        <v>1.0244999999999973</v>
      </c>
      <c r="D163" s="7">
        <f t="shared" si="22"/>
        <v>492.15143664020184</v>
      </c>
      <c r="E163" s="48">
        <f t="shared" si="23"/>
        <v>0.83645694067228105</v>
      </c>
      <c r="F163" s="48">
        <f t="shared" si="27"/>
        <v>1.0065721010932283E-2</v>
      </c>
      <c r="G163" s="7">
        <f t="shared" si="24"/>
        <v>0</v>
      </c>
      <c r="H163" s="7">
        <f t="shared" si="36"/>
        <v>492.15143664020184</v>
      </c>
      <c r="I163" s="7">
        <f t="shared" si="37"/>
        <v>0</v>
      </c>
      <c r="K163" t="str">
        <f t="shared" si="38"/>
        <v>$492</v>
      </c>
      <c r="L163" s="48">
        <f t="shared" si="39"/>
        <v>1.0065721010932283E-2</v>
      </c>
      <c r="M163" s="124">
        <f t="shared" si="40"/>
        <v>0</v>
      </c>
    </row>
    <row r="164" spans="1:13">
      <c r="A164" s="126">
        <f t="shared" si="28"/>
        <v>1.0249999999999972</v>
      </c>
      <c r="B164" s="126">
        <f t="shared" si="20"/>
        <v>1.0259999999999971</v>
      </c>
      <c r="C164" s="126">
        <f t="shared" si="35"/>
        <v>1.0254999999999972</v>
      </c>
      <c r="D164" s="7">
        <f t="shared" si="22"/>
        <v>492.63181871598528</v>
      </c>
      <c r="E164" s="48">
        <f t="shared" si="23"/>
        <v>0.84613576962723858</v>
      </c>
      <c r="F164" s="48">
        <f t="shared" si="27"/>
        <v>9.6788289549575302E-3</v>
      </c>
      <c r="G164" s="7">
        <f t="shared" si="24"/>
        <v>0</v>
      </c>
      <c r="H164" s="7">
        <f t="shared" si="36"/>
        <v>492.63181871598528</v>
      </c>
      <c r="I164" s="7">
        <f t="shared" si="37"/>
        <v>0</v>
      </c>
      <c r="K164" t="str">
        <f t="shared" si="38"/>
        <v>$493</v>
      </c>
      <c r="L164" s="48">
        <f t="shared" si="39"/>
        <v>9.6788289549575302E-3</v>
      </c>
      <c r="M164" s="124">
        <f t="shared" si="40"/>
        <v>0</v>
      </c>
    </row>
    <row r="165" spans="1:13">
      <c r="A165" s="126">
        <f t="shared" si="28"/>
        <v>1.0259999999999971</v>
      </c>
      <c r="B165" s="126">
        <f t="shared" si="20"/>
        <v>1.026999999999997</v>
      </c>
      <c r="C165" s="126">
        <f t="shared" si="35"/>
        <v>1.0264999999999971</v>
      </c>
      <c r="D165" s="7">
        <f t="shared" si="22"/>
        <v>493.11220079176877</v>
      </c>
      <c r="E165" s="48">
        <f t="shared" si="23"/>
        <v>0.85542770033606386</v>
      </c>
      <c r="F165" s="48">
        <f t="shared" si="27"/>
        <v>9.29193070882528E-3</v>
      </c>
      <c r="G165" s="7">
        <f t="shared" si="24"/>
        <v>0</v>
      </c>
      <c r="H165" s="7">
        <f t="shared" si="36"/>
        <v>493.11220079176877</v>
      </c>
      <c r="I165" s="7">
        <f t="shared" si="37"/>
        <v>0</v>
      </c>
      <c r="K165" t="str">
        <f t="shared" si="38"/>
        <v>$493</v>
      </c>
      <c r="L165" s="48">
        <f t="shared" si="39"/>
        <v>9.29193070882528E-3</v>
      </c>
      <c r="M165" s="124">
        <f t="shared" si="40"/>
        <v>0</v>
      </c>
    </row>
    <row r="166" spans="1:13">
      <c r="A166" s="126">
        <f t="shared" si="28"/>
        <v>1.026999999999997</v>
      </c>
      <c r="B166" s="126">
        <f t="shared" si="20"/>
        <v>1.0279999999999969</v>
      </c>
      <c r="C166" s="126">
        <f t="shared" si="35"/>
        <v>1.027499999999997</v>
      </c>
      <c r="D166" s="7">
        <f t="shared" si="22"/>
        <v>493.59258286755221</v>
      </c>
      <c r="E166" s="48">
        <f t="shared" si="23"/>
        <v>0.86433393905359091</v>
      </c>
      <c r="F166" s="48">
        <f t="shared" si="27"/>
        <v>8.9062387175270485E-3</v>
      </c>
      <c r="G166" s="7">
        <f t="shared" si="24"/>
        <v>0</v>
      </c>
      <c r="H166" s="7">
        <f t="shared" si="36"/>
        <v>493.59258286755221</v>
      </c>
      <c r="I166" s="7">
        <f t="shared" si="37"/>
        <v>0</v>
      </c>
      <c r="K166" t="str">
        <f t="shared" si="38"/>
        <v>$494</v>
      </c>
      <c r="L166" s="48">
        <f t="shared" si="39"/>
        <v>8.9062387175270485E-3</v>
      </c>
      <c r="M166" s="124">
        <f t="shared" si="40"/>
        <v>0</v>
      </c>
    </row>
    <row r="167" spans="1:13">
      <c r="A167" s="126">
        <f t="shared" si="28"/>
        <v>1.0279999999999969</v>
      </c>
      <c r="B167" s="126">
        <f t="shared" ref="B167:B230" si="41">IF(B166+$D$17&gt;$D$16,0,B166+$D$17)</f>
        <v>1.0289999999999968</v>
      </c>
      <c r="C167" s="126">
        <f t="shared" si="35"/>
        <v>1.0284999999999969</v>
      </c>
      <c r="D167" s="7">
        <f t="shared" ref="D167:D230" si="42">+$C$10*C167</f>
        <v>494.07296494333565</v>
      </c>
      <c r="E167" s="48">
        <f t="shared" ref="E167:E230" si="43">_xlfn.NORM.DIST(C167,1,$C$13,TRUE)</f>
        <v>0.87285684943717567</v>
      </c>
      <c r="F167" s="48">
        <f t="shared" si="27"/>
        <v>8.5229103835847697E-3</v>
      </c>
      <c r="G167" s="7">
        <f t="shared" ref="G167:G230" si="44">IF(D167&lt;$C$12,0,1)</f>
        <v>0</v>
      </c>
      <c r="H167" s="7">
        <f t="shared" si="36"/>
        <v>494.07296494333565</v>
      </c>
      <c r="I167" s="7">
        <f t="shared" si="37"/>
        <v>0</v>
      </c>
      <c r="K167" t="str">
        <f t="shared" si="38"/>
        <v>$494</v>
      </c>
      <c r="L167" s="48">
        <f t="shared" si="39"/>
        <v>8.5229103835847697E-3</v>
      </c>
      <c r="M167" s="124">
        <f t="shared" si="40"/>
        <v>0</v>
      </c>
    </row>
    <row r="168" spans="1:13">
      <c r="A168" s="126">
        <f t="shared" si="28"/>
        <v>1.0289999999999968</v>
      </c>
      <c r="B168" s="126">
        <f t="shared" si="41"/>
        <v>1.0299999999999967</v>
      </c>
      <c r="C168" s="126">
        <f t="shared" si="35"/>
        <v>1.0294999999999968</v>
      </c>
      <c r="D168" s="7">
        <f t="shared" si="42"/>
        <v>494.55334701911914</v>
      </c>
      <c r="E168" s="48">
        <f t="shared" si="43"/>
        <v>0.88099989254477351</v>
      </c>
      <c r="F168" s="48">
        <f t="shared" ref="F168:F231" si="45">+E168-E167</f>
        <v>8.143043107597836E-3</v>
      </c>
      <c r="G168" s="7">
        <f t="shared" si="44"/>
        <v>0</v>
      </c>
      <c r="H168" s="7">
        <f t="shared" si="36"/>
        <v>494.55334701911914</v>
      </c>
      <c r="I168" s="7">
        <f t="shared" si="37"/>
        <v>0</v>
      </c>
      <c r="K168" t="str">
        <f t="shared" si="38"/>
        <v>$495</v>
      </c>
      <c r="L168" s="48">
        <f t="shared" si="39"/>
        <v>8.143043107597836E-3</v>
      </c>
      <c r="M168" s="124">
        <f t="shared" si="40"/>
        <v>0</v>
      </c>
    </row>
    <row r="169" spans="1:13">
      <c r="A169" s="126">
        <f t="shared" ref="A169:A232" si="46">+A168+0.001</f>
        <v>1.0299999999999967</v>
      </c>
      <c r="B169" s="126">
        <f t="shared" si="41"/>
        <v>1.0309999999999966</v>
      </c>
      <c r="C169" s="126">
        <f t="shared" si="35"/>
        <v>1.0304999999999966</v>
      </c>
      <c r="D169" s="7">
        <f t="shared" si="42"/>
        <v>495.03372909490258</v>
      </c>
      <c r="E169" s="48">
        <f t="shared" si="43"/>
        <v>0.88876756255213996</v>
      </c>
      <c r="F169" s="48">
        <f t="shared" si="45"/>
        <v>7.7676700073664451E-3</v>
      </c>
      <c r="G169" s="7">
        <f t="shared" si="44"/>
        <v>0</v>
      </c>
      <c r="H169" s="7">
        <f t="shared" si="36"/>
        <v>495.03372909490258</v>
      </c>
      <c r="I169" s="7">
        <f t="shared" si="37"/>
        <v>0</v>
      </c>
      <c r="K169" t="str">
        <f t="shared" si="38"/>
        <v>$495</v>
      </c>
      <c r="L169" s="48">
        <f t="shared" si="39"/>
        <v>7.7676700073664451E-3</v>
      </c>
      <c r="M169" s="124">
        <f t="shared" si="40"/>
        <v>0</v>
      </c>
    </row>
    <row r="170" spans="1:13">
      <c r="A170" s="126">
        <f t="shared" si="46"/>
        <v>1.0309999999999966</v>
      </c>
      <c r="B170" s="126">
        <f t="shared" si="41"/>
        <v>1.0319999999999965</v>
      </c>
      <c r="C170" s="126">
        <f t="shared" si="35"/>
        <v>1.0314999999999965</v>
      </c>
      <c r="D170" s="7">
        <f t="shared" si="42"/>
        <v>495.51411117068602</v>
      </c>
      <c r="E170" s="48">
        <f t="shared" si="43"/>
        <v>0.89616531887867457</v>
      </c>
      <c r="F170" s="48">
        <f t="shared" si="45"/>
        <v>7.3977563265346102E-3</v>
      </c>
      <c r="G170" s="7">
        <f t="shared" si="44"/>
        <v>0</v>
      </c>
      <c r="H170" s="7">
        <f t="shared" si="36"/>
        <v>495.51411117068602</v>
      </c>
      <c r="I170" s="7">
        <f t="shared" si="37"/>
        <v>0</v>
      </c>
      <c r="K170" t="str">
        <f t="shared" si="38"/>
        <v>$496</v>
      </c>
      <c r="L170" s="48">
        <f t="shared" si="39"/>
        <v>7.3977563265346102E-3</v>
      </c>
      <c r="M170" s="124">
        <f t="shared" si="40"/>
        <v>0</v>
      </c>
    </row>
    <row r="171" spans="1:13">
      <c r="A171" s="126">
        <f t="shared" si="46"/>
        <v>1.0319999999999965</v>
      </c>
      <c r="B171" s="126">
        <f t="shared" si="41"/>
        <v>1.0329999999999964</v>
      </c>
      <c r="C171" s="126">
        <f t="shared" si="35"/>
        <v>1.0324999999999964</v>
      </c>
      <c r="D171" s="7">
        <f t="shared" si="42"/>
        <v>495.99449324646946</v>
      </c>
      <c r="E171" s="48">
        <f t="shared" si="43"/>
        <v>0.90319951541436516</v>
      </c>
      <c r="F171" s="48">
        <f t="shared" si="45"/>
        <v>7.0341965356905956E-3</v>
      </c>
      <c r="G171" s="7">
        <f t="shared" si="44"/>
        <v>0</v>
      </c>
      <c r="H171" s="7">
        <f t="shared" si="36"/>
        <v>495.99449324646946</v>
      </c>
      <c r="I171" s="7">
        <f t="shared" si="37"/>
        <v>0</v>
      </c>
      <c r="K171" t="str">
        <f t="shared" si="38"/>
        <v>$496</v>
      </c>
      <c r="L171" s="48">
        <f t="shared" si="39"/>
        <v>7.0341965356905956E-3</v>
      </c>
      <c r="M171" s="124">
        <f t="shared" si="40"/>
        <v>0</v>
      </c>
    </row>
    <row r="172" spans="1:13">
      <c r="A172" s="126">
        <f t="shared" si="46"/>
        <v>1.0329999999999964</v>
      </c>
      <c r="B172" s="126">
        <f t="shared" si="41"/>
        <v>1.0339999999999963</v>
      </c>
      <c r="C172" s="126">
        <f t="shared" si="35"/>
        <v>1.0334999999999963</v>
      </c>
      <c r="D172" s="7">
        <f t="shared" si="42"/>
        <v>496.47487532225296</v>
      </c>
      <c r="E172" s="48">
        <f t="shared" si="43"/>
        <v>0.90987732753552353</v>
      </c>
      <c r="F172" s="48">
        <f t="shared" si="45"/>
        <v>6.6778121211583663E-3</v>
      </c>
      <c r="G172" s="7">
        <f t="shared" si="44"/>
        <v>0</v>
      </c>
      <c r="H172" s="7">
        <f t="shared" si="36"/>
        <v>496.47487532225296</v>
      </c>
      <c r="I172" s="7">
        <f t="shared" si="37"/>
        <v>0</v>
      </c>
      <c r="K172" t="str">
        <f t="shared" si="38"/>
        <v>$496</v>
      </c>
      <c r="L172" s="48">
        <f t="shared" si="39"/>
        <v>6.6778121211583663E-3</v>
      </c>
      <c r="M172" s="124">
        <f t="shared" si="40"/>
        <v>0</v>
      </c>
    </row>
    <row r="173" spans="1:13">
      <c r="A173" s="126">
        <f t="shared" si="46"/>
        <v>1.0339999999999963</v>
      </c>
      <c r="B173" s="126">
        <f t="shared" si="41"/>
        <v>1.0349999999999961</v>
      </c>
      <c r="C173" s="126">
        <f t="shared" si="35"/>
        <v>1.0344999999999962</v>
      </c>
      <c r="D173" s="7">
        <f t="shared" si="42"/>
        <v>496.95525739803639</v>
      </c>
      <c r="E173" s="48">
        <f t="shared" si="43"/>
        <v>0.91620667758496233</v>
      </c>
      <c r="F173" s="48">
        <f t="shared" si="45"/>
        <v>6.3293500494387978E-3</v>
      </c>
      <c r="G173" s="7">
        <f t="shared" si="44"/>
        <v>0</v>
      </c>
      <c r="H173" s="7">
        <f t="shared" si="36"/>
        <v>496.95525739803639</v>
      </c>
      <c r="I173" s="7">
        <f t="shared" si="37"/>
        <v>0</v>
      </c>
      <c r="K173" t="str">
        <f t="shared" si="38"/>
        <v>$497</v>
      </c>
      <c r="L173" s="48">
        <f t="shared" si="39"/>
        <v>6.3293500494387978E-3</v>
      </c>
      <c r="M173" s="124">
        <f t="shared" si="40"/>
        <v>0</v>
      </c>
    </row>
    <row r="174" spans="1:13">
      <c r="A174" s="126">
        <f t="shared" si="46"/>
        <v>1.0349999999999961</v>
      </c>
      <c r="B174" s="126">
        <f t="shared" si="41"/>
        <v>1.035999999999996</v>
      </c>
      <c r="C174" s="126">
        <f t="shared" si="35"/>
        <v>1.0354999999999961</v>
      </c>
      <c r="D174" s="7">
        <f t="shared" si="42"/>
        <v>497.43563947381983</v>
      </c>
      <c r="E174" s="48">
        <f t="shared" si="43"/>
        <v>0.92219615947343092</v>
      </c>
      <c r="F174" s="48">
        <f t="shared" si="45"/>
        <v>5.9894818884685952E-3</v>
      </c>
      <c r="G174" s="7">
        <f t="shared" si="44"/>
        <v>0</v>
      </c>
      <c r="H174" s="7">
        <f t="shared" si="36"/>
        <v>497.43563947381983</v>
      </c>
      <c r="I174" s="7">
        <f t="shared" si="37"/>
        <v>0</v>
      </c>
      <c r="K174" t="str">
        <f t="shared" si="38"/>
        <v>$497</v>
      </c>
      <c r="L174" s="48">
        <f t="shared" si="39"/>
        <v>5.9894818884685952E-3</v>
      </c>
      <c r="M174" s="124">
        <f t="shared" si="40"/>
        <v>0</v>
      </c>
    </row>
    <row r="175" spans="1:13">
      <c r="A175" s="126">
        <f t="shared" si="46"/>
        <v>1.035999999999996</v>
      </c>
      <c r="B175" s="126">
        <f t="shared" si="41"/>
        <v>1.0369999999999959</v>
      </c>
      <c r="C175" s="126">
        <f t="shared" si="35"/>
        <v>1.036499999999996</v>
      </c>
      <c r="D175" s="7">
        <f t="shared" si="42"/>
        <v>497.91602154960333</v>
      </c>
      <c r="E175" s="48">
        <f t="shared" si="43"/>
        <v>0.9278549630340841</v>
      </c>
      <c r="F175" s="48">
        <f t="shared" si="45"/>
        <v>5.6588035606531806E-3</v>
      </c>
      <c r="G175" s="7">
        <f t="shared" si="44"/>
        <v>0</v>
      </c>
      <c r="H175" s="7">
        <f t="shared" si="36"/>
        <v>497.91602154960333</v>
      </c>
      <c r="I175" s="7">
        <f t="shared" si="37"/>
        <v>0</v>
      </c>
      <c r="K175" t="str">
        <f t="shared" si="38"/>
        <v>$498</v>
      </c>
      <c r="L175" s="48">
        <f t="shared" si="39"/>
        <v>5.6588035606531806E-3</v>
      </c>
      <c r="M175" s="124">
        <f t="shared" si="40"/>
        <v>0</v>
      </c>
    </row>
    <row r="176" spans="1:13">
      <c r="A176" s="126">
        <f t="shared" si="46"/>
        <v>1.0369999999999959</v>
      </c>
      <c r="B176" s="126">
        <f t="shared" si="41"/>
        <v>1.0379999999999958</v>
      </c>
      <c r="C176" s="126">
        <f t="shared" si="35"/>
        <v>1.0374999999999959</v>
      </c>
      <c r="D176" s="7">
        <f t="shared" si="42"/>
        <v>498.39640362538677</v>
      </c>
      <c r="E176" s="48">
        <f t="shared" si="43"/>
        <v>0.9331927987311206</v>
      </c>
      <c r="F176" s="48">
        <f t="shared" si="45"/>
        <v>5.3378356970364971E-3</v>
      </c>
      <c r="G176" s="7">
        <f t="shared" si="44"/>
        <v>0</v>
      </c>
      <c r="H176" s="7">
        <f t="shared" si="36"/>
        <v>498.39640362538677</v>
      </c>
      <c r="I176" s="7">
        <f t="shared" si="37"/>
        <v>0</v>
      </c>
      <c r="K176" t="str">
        <f t="shared" si="38"/>
        <v>$498</v>
      </c>
      <c r="L176" s="48">
        <f t="shared" si="39"/>
        <v>5.3378356970364971E-3</v>
      </c>
      <c r="M176" s="124">
        <f t="shared" si="40"/>
        <v>0</v>
      </c>
    </row>
    <row r="177" spans="1:13">
      <c r="A177" s="126">
        <f t="shared" si="46"/>
        <v>1.0379999999999958</v>
      </c>
      <c r="B177" s="126">
        <f t="shared" si="41"/>
        <v>1.0389999999999957</v>
      </c>
      <c r="C177" s="126">
        <f t="shared" si="35"/>
        <v>1.0384999999999958</v>
      </c>
      <c r="D177" s="7">
        <f t="shared" si="42"/>
        <v>498.87678570117021</v>
      </c>
      <c r="E177" s="48">
        <f t="shared" si="43"/>
        <v>0.93821982328816744</v>
      </c>
      <c r="F177" s="48">
        <f t="shared" si="45"/>
        <v>5.0270245570468441E-3</v>
      </c>
      <c r="G177" s="7">
        <f t="shared" si="44"/>
        <v>0</v>
      </c>
      <c r="H177" s="7">
        <f t="shared" si="36"/>
        <v>498.87678570117021</v>
      </c>
      <c r="I177" s="7">
        <f t="shared" si="37"/>
        <v>0</v>
      </c>
      <c r="K177" t="str">
        <f t="shared" si="38"/>
        <v>$499</v>
      </c>
      <c r="L177" s="48">
        <f t="shared" si="39"/>
        <v>5.0270245570468441E-3</v>
      </c>
      <c r="M177" s="124">
        <f t="shared" si="40"/>
        <v>0</v>
      </c>
    </row>
    <row r="178" spans="1:13">
      <c r="A178" s="126">
        <f t="shared" si="46"/>
        <v>1.0389999999999957</v>
      </c>
      <c r="B178" s="126">
        <f t="shared" si="41"/>
        <v>1.0399999999999956</v>
      </c>
      <c r="C178" s="126">
        <f t="shared" si="35"/>
        <v>1.0394999999999956</v>
      </c>
      <c r="D178" s="7">
        <f t="shared" si="42"/>
        <v>499.35716777695364</v>
      </c>
      <c r="E178" s="48">
        <f t="shared" si="43"/>
        <v>0.94294656676222588</v>
      </c>
      <c r="F178" s="48">
        <f t="shared" si="45"/>
        <v>4.7267434740584369E-3</v>
      </c>
      <c r="G178" s="7">
        <f t="shared" si="44"/>
        <v>0</v>
      </c>
      <c r="H178" s="7">
        <f t="shared" si="36"/>
        <v>499.35716777695364</v>
      </c>
      <c r="I178" s="7">
        <f t="shared" si="37"/>
        <v>0</v>
      </c>
      <c r="K178" t="str">
        <f t="shared" si="38"/>
        <v>$499</v>
      </c>
      <c r="L178" s="48">
        <f t="shared" si="39"/>
        <v>4.7267434740584369E-3</v>
      </c>
      <c r="M178" s="124">
        <f t="shared" si="40"/>
        <v>0</v>
      </c>
    </row>
    <row r="179" spans="1:13">
      <c r="A179" s="126">
        <f t="shared" si="46"/>
        <v>1.0399999999999956</v>
      </c>
      <c r="B179" s="126">
        <f t="shared" si="41"/>
        <v>1.0409999999999955</v>
      </c>
      <c r="C179" s="126">
        <f t="shared" si="35"/>
        <v>1.0404999999999955</v>
      </c>
      <c r="D179" s="7">
        <f t="shared" si="42"/>
        <v>499.83754985273714</v>
      </c>
      <c r="E179" s="48">
        <f t="shared" si="43"/>
        <v>0.94738386154572884</v>
      </c>
      <c r="F179" s="48">
        <f t="shared" si="45"/>
        <v>4.4372947835029652E-3</v>
      </c>
      <c r="G179" s="7">
        <f t="shared" si="44"/>
        <v>0</v>
      </c>
      <c r="H179" s="7">
        <f t="shared" si="36"/>
        <v>499.83754985273714</v>
      </c>
      <c r="I179" s="7">
        <f t="shared" si="37"/>
        <v>0</v>
      </c>
      <c r="K179" t="str">
        <f t="shared" si="38"/>
        <v>$500</v>
      </c>
      <c r="L179" s="48">
        <f t="shared" si="39"/>
        <v>4.4372947835029652E-3</v>
      </c>
      <c r="M179" s="124">
        <f t="shared" si="40"/>
        <v>0</v>
      </c>
    </row>
    <row r="180" spans="1:13">
      <c r="A180" s="126">
        <f t="shared" si="46"/>
        <v>1.0409999999999955</v>
      </c>
      <c r="B180" s="126">
        <f t="shared" si="41"/>
        <v>1.0419999999999954</v>
      </c>
      <c r="C180" s="126">
        <f t="shared" si="35"/>
        <v>1.0414999999999954</v>
      </c>
      <c r="D180" s="7">
        <f t="shared" si="42"/>
        <v>500.31793192852058</v>
      </c>
      <c r="E180" s="48">
        <f t="shared" si="43"/>
        <v>0.9515427737332588</v>
      </c>
      <c r="F180" s="48">
        <f t="shared" si="45"/>
        <v>4.1589121875299506E-3</v>
      </c>
      <c r="G180" s="7">
        <f t="shared" si="44"/>
        <v>0</v>
      </c>
      <c r="H180" s="7">
        <f t="shared" si="36"/>
        <v>500.31793192852058</v>
      </c>
      <c r="I180" s="7">
        <f t="shared" si="37"/>
        <v>0</v>
      </c>
      <c r="K180" t="str">
        <f t="shared" si="38"/>
        <v>$500</v>
      </c>
      <c r="L180" s="48">
        <f t="shared" si="39"/>
        <v>4.1589121875299506E-3</v>
      </c>
      <c r="M180" s="124">
        <f t="shared" si="40"/>
        <v>0</v>
      </c>
    </row>
    <row r="181" spans="1:13">
      <c r="A181" s="126">
        <f t="shared" si="46"/>
        <v>1.0419999999999954</v>
      </c>
      <c r="B181" s="126">
        <f t="shared" si="41"/>
        <v>1.0429999999999953</v>
      </c>
      <c r="C181" s="126">
        <f t="shared" si="35"/>
        <v>1.0424999999999953</v>
      </c>
      <c r="D181" s="7">
        <f t="shared" si="42"/>
        <v>500.79831400430402</v>
      </c>
      <c r="E181" s="48">
        <f t="shared" si="43"/>
        <v>0.95543453724143934</v>
      </c>
      <c r="F181" s="48">
        <f t="shared" si="45"/>
        <v>3.8917635081805457E-3</v>
      </c>
      <c r="G181" s="7">
        <f t="shared" si="44"/>
        <v>0</v>
      </c>
      <c r="H181" s="7">
        <f t="shared" si="36"/>
        <v>500.79831400430402</v>
      </c>
      <c r="I181" s="7">
        <f t="shared" si="37"/>
        <v>0</v>
      </c>
      <c r="K181" t="str">
        <f t="shared" si="38"/>
        <v>$501</v>
      </c>
      <c r="L181" s="48">
        <f t="shared" si="39"/>
        <v>3.8917635081805457E-3</v>
      </c>
      <c r="M181" s="124">
        <f t="shared" si="40"/>
        <v>0</v>
      </c>
    </row>
    <row r="182" spans="1:13">
      <c r="A182" s="126">
        <f t="shared" si="46"/>
        <v>1.0429999999999953</v>
      </c>
      <c r="B182" s="126">
        <f t="shared" si="41"/>
        <v>1.0439999999999952</v>
      </c>
      <c r="C182" s="126">
        <f t="shared" si="35"/>
        <v>1.0434999999999952</v>
      </c>
      <c r="D182" s="7">
        <f t="shared" si="42"/>
        <v>501.27869608008746</v>
      </c>
      <c r="E182" s="48">
        <f t="shared" si="43"/>
        <v>0.95907049102117581</v>
      </c>
      <c r="F182" s="48">
        <f t="shared" si="45"/>
        <v>3.6359537797364672E-3</v>
      </c>
      <c r="G182" s="7">
        <f t="shared" si="44"/>
        <v>0</v>
      </c>
      <c r="H182" s="7">
        <f t="shared" si="36"/>
        <v>501.27869608008746</v>
      </c>
      <c r="I182" s="7">
        <f t="shared" si="37"/>
        <v>0</v>
      </c>
      <c r="K182" t="str">
        <f t="shared" si="38"/>
        <v>$501</v>
      </c>
      <c r="L182" s="48">
        <f t="shared" si="39"/>
        <v>3.6359537797364672E-3</v>
      </c>
      <c r="M182" s="124">
        <f t="shared" si="40"/>
        <v>0</v>
      </c>
    </row>
    <row r="183" spans="1:13">
      <c r="A183" s="126">
        <f t="shared" si="46"/>
        <v>1.0439999999999952</v>
      </c>
      <c r="B183" s="126">
        <f t="shared" si="41"/>
        <v>1.044999999999995</v>
      </c>
      <c r="C183" s="126">
        <f t="shared" si="35"/>
        <v>1.0444999999999951</v>
      </c>
      <c r="D183" s="7">
        <f t="shared" si="42"/>
        <v>501.75907815587095</v>
      </c>
      <c r="E183" s="48">
        <f t="shared" si="43"/>
        <v>0.96246201965146716</v>
      </c>
      <c r="F183" s="48">
        <f t="shared" si="45"/>
        <v>3.3915286302913517E-3</v>
      </c>
      <c r="G183" s="7">
        <f t="shared" si="44"/>
        <v>0</v>
      </c>
      <c r="H183" s="7">
        <f t="shared" si="36"/>
        <v>501.75907815587095</v>
      </c>
      <c r="I183" s="7">
        <f t="shared" si="37"/>
        <v>0</v>
      </c>
      <c r="K183" t="str">
        <f t="shared" si="38"/>
        <v>$502</v>
      </c>
      <c r="L183" s="48">
        <f t="shared" si="39"/>
        <v>3.3915286302913517E-3</v>
      </c>
      <c r="M183" s="124">
        <f t="shared" si="40"/>
        <v>0</v>
      </c>
    </row>
    <row r="184" spans="1:13">
      <c r="A184" s="126">
        <f t="shared" si="46"/>
        <v>1.044999999999995</v>
      </c>
      <c r="B184" s="126">
        <f t="shared" si="41"/>
        <v>1.0459999999999949</v>
      </c>
      <c r="C184" s="126">
        <f t="shared" si="35"/>
        <v>1.045499999999995</v>
      </c>
      <c r="D184" s="7">
        <f t="shared" si="42"/>
        <v>502.23946023165439</v>
      </c>
      <c r="E184" s="48">
        <f t="shared" si="43"/>
        <v>0.96562049755409474</v>
      </c>
      <c r="F184" s="48">
        <f t="shared" si="45"/>
        <v>3.1584779026275767E-3</v>
      </c>
      <c r="G184" s="7">
        <f t="shared" si="44"/>
        <v>0</v>
      </c>
      <c r="H184" s="7">
        <f t="shared" si="36"/>
        <v>502.23946023165439</v>
      </c>
      <c r="I184" s="7">
        <f t="shared" si="37"/>
        <v>0</v>
      </c>
      <c r="K184" t="str">
        <f t="shared" si="38"/>
        <v>$502</v>
      </c>
      <c r="L184" s="48">
        <f t="shared" si="39"/>
        <v>3.1584779026275767E-3</v>
      </c>
      <c r="M184" s="124">
        <f t="shared" si="40"/>
        <v>0</v>
      </c>
    </row>
    <row r="185" spans="1:13">
      <c r="A185" s="126">
        <f t="shared" si="46"/>
        <v>1.0459999999999949</v>
      </c>
      <c r="B185" s="126">
        <f t="shared" si="41"/>
        <v>1.0469999999999948</v>
      </c>
      <c r="C185" s="126">
        <f t="shared" si="35"/>
        <v>1.0464999999999949</v>
      </c>
      <c r="D185" s="7">
        <f t="shared" si="42"/>
        <v>502.71984230743783</v>
      </c>
      <c r="E185" s="48">
        <f t="shared" si="43"/>
        <v>0.9685572370192328</v>
      </c>
      <c r="F185" s="48">
        <f t="shared" si="45"/>
        <v>2.9367394651380607E-3</v>
      </c>
      <c r="G185" s="7">
        <f t="shared" si="44"/>
        <v>0</v>
      </c>
      <c r="H185" s="7">
        <f t="shared" si="36"/>
        <v>502.71984230743783</v>
      </c>
      <c r="I185" s="7">
        <f t="shared" si="37"/>
        <v>0</v>
      </c>
      <c r="K185" t="str">
        <f t="shared" si="38"/>
        <v>$503</v>
      </c>
      <c r="L185" s="48">
        <f t="shared" si="39"/>
        <v>2.9367394651380607E-3</v>
      </c>
      <c r="M185" s="124">
        <f t="shared" si="40"/>
        <v>0</v>
      </c>
    </row>
    <row r="186" spans="1:13">
      <c r="A186" s="126">
        <f t="shared" si="46"/>
        <v>1.0469999999999948</v>
      </c>
      <c r="B186" s="126">
        <f t="shared" si="41"/>
        <v>1.0479999999999947</v>
      </c>
      <c r="C186" s="126">
        <f t="shared" si="35"/>
        <v>1.0474999999999948</v>
      </c>
      <c r="D186" s="7">
        <f t="shared" si="42"/>
        <v>503.20022438322133</v>
      </c>
      <c r="E186" s="48">
        <f t="shared" si="43"/>
        <v>0.97128344018398449</v>
      </c>
      <c r="F186" s="48">
        <f t="shared" si="45"/>
        <v>2.7262031647516949E-3</v>
      </c>
      <c r="G186" s="7">
        <f t="shared" si="44"/>
        <v>0</v>
      </c>
      <c r="H186" s="7">
        <f t="shared" si="36"/>
        <v>503.20022438322133</v>
      </c>
      <c r="I186" s="7">
        <f t="shared" si="37"/>
        <v>0</v>
      </c>
      <c r="K186" t="str">
        <f t="shared" si="38"/>
        <v>$503</v>
      </c>
      <c r="L186" s="48">
        <f t="shared" si="39"/>
        <v>2.7262031647516949E-3</v>
      </c>
      <c r="M186" s="124">
        <f t="shared" si="40"/>
        <v>0</v>
      </c>
    </row>
    <row r="187" spans="1:13">
      <c r="A187" s="126">
        <f t="shared" si="46"/>
        <v>1.0479999999999947</v>
      </c>
      <c r="B187" s="126">
        <f t="shared" si="41"/>
        <v>1.0489999999999946</v>
      </c>
      <c r="C187" s="126">
        <f t="shared" si="35"/>
        <v>1.0484999999999947</v>
      </c>
      <c r="D187" s="7">
        <f t="shared" si="42"/>
        <v>503.68060645900476</v>
      </c>
      <c r="E187" s="48">
        <f t="shared" si="43"/>
        <v>0.97381015505953428</v>
      </c>
      <c r="F187" s="48">
        <f t="shared" si="45"/>
        <v>2.5267148755497848E-3</v>
      </c>
      <c r="G187" s="7">
        <f t="shared" si="44"/>
        <v>0</v>
      </c>
      <c r="H187" s="7">
        <f t="shared" si="36"/>
        <v>503.68060645900476</v>
      </c>
      <c r="I187" s="7">
        <f t="shared" si="37"/>
        <v>0</v>
      </c>
      <c r="K187" t="str">
        <f t="shared" si="38"/>
        <v>$504</v>
      </c>
      <c r="L187" s="48">
        <f t="shared" si="39"/>
        <v>2.5267148755497848E-3</v>
      </c>
      <c r="M187" s="124">
        <f t="shared" si="40"/>
        <v>0</v>
      </c>
    </row>
    <row r="188" spans="1:13">
      <c r="A188" s="126">
        <f t="shared" si="46"/>
        <v>1.0489999999999946</v>
      </c>
      <c r="B188" s="126">
        <f t="shared" si="41"/>
        <v>1.0499999999999945</v>
      </c>
      <c r="C188" s="126">
        <f t="shared" si="35"/>
        <v>1.0494999999999945</v>
      </c>
      <c r="D188" s="7">
        <f t="shared" si="42"/>
        <v>504.1609885347882</v>
      </c>
      <c r="E188" s="48">
        <f t="shared" si="43"/>
        <v>0.97614823565847919</v>
      </c>
      <c r="F188" s="48">
        <f t="shared" si="45"/>
        <v>2.3380805989449138E-3</v>
      </c>
      <c r="G188" s="7">
        <f t="shared" si="44"/>
        <v>0</v>
      </c>
      <c r="H188" s="7">
        <f t="shared" si="36"/>
        <v>504.1609885347882</v>
      </c>
      <c r="I188" s="7">
        <f t="shared" si="37"/>
        <v>0</v>
      </c>
      <c r="K188" t="str">
        <f t="shared" si="38"/>
        <v>$504</v>
      </c>
      <c r="L188" s="48">
        <f t="shared" si="39"/>
        <v>2.3380805989449138E-3</v>
      </c>
      <c r="M188" s="124">
        <f t="shared" si="40"/>
        <v>0</v>
      </c>
    </row>
    <row r="189" spans="1:13">
      <c r="A189" s="126">
        <f t="shared" si="46"/>
        <v>1.0499999999999945</v>
      </c>
      <c r="B189" s="126">
        <f t="shared" si="41"/>
        <v>1.0509999999999944</v>
      </c>
      <c r="C189" s="126">
        <f t="shared" si="35"/>
        <v>1.0504999999999944</v>
      </c>
      <c r="D189" s="7">
        <f t="shared" si="42"/>
        <v>504.64137061057164</v>
      </c>
      <c r="E189" s="48">
        <f t="shared" si="43"/>
        <v>0.97830830623234166</v>
      </c>
      <c r="F189" s="48">
        <f t="shared" si="45"/>
        <v>2.1600705738624715E-3</v>
      </c>
      <c r="G189" s="7">
        <f t="shared" si="44"/>
        <v>0</v>
      </c>
      <c r="H189" s="7">
        <f t="shared" si="36"/>
        <v>504.64137061057164</v>
      </c>
      <c r="I189" s="7">
        <f t="shared" si="37"/>
        <v>0</v>
      </c>
      <c r="K189" t="str">
        <f t="shared" si="38"/>
        <v>$505</v>
      </c>
      <c r="L189" s="48">
        <f t="shared" si="39"/>
        <v>2.1600705738624715E-3</v>
      </c>
      <c r="M189" s="124">
        <f t="shared" si="40"/>
        <v>0</v>
      </c>
    </row>
    <row r="190" spans="1:13">
      <c r="A190" s="126">
        <f t="shared" si="46"/>
        <v>1.0509999999999944</v>
      </c>
      <c r="B190" s="126">
        <f t="shared" si="41"/>
        <v>1.0519999999999943</v>
      </c>
      <c r="C190" s="126">
        <f t="shared" si="35"/>
        <v>1.0514999999999943</v>
      </c>
      <c r="D190" s="7">
        <f t="shared" si="42"/>
        <v>505.12175268635514</v>
      </c>
      <c r="E190" s="48">
        <f t="shared" si="43"/>
        <v>0.98030072959061232</v>
      </c>
      <c r="F190" s="48">
        <f t="shared" si="45"/>
        <v>1.9924233582706563E-3</v>
      </c>
      <c r="G190" s="7">
        <f t="shared" si="44"/>
        <v>0</v>
      </c>
      <c r="H190" s="7">
        <f t="shared" si="36"/>
        <v>505.12175268635514</v>
      </c>
      <c r="I190" s="7">
        <f t="shared" si="37"/>
        <v>0</v>
      </c>
      <c r="K190" t="str">
        <f t="shared" si="38"/>
        <v>$505</v>
      </c>
      <c r="L190" s="48">
        <f t="shared" si="39"/>
        <v>1.9924233582706563E-3</v>
      </c>
      <c r="M190" s="124">
        <f t="shared" si="40"/>
        <v>0</v>
      </c>
    </row>
    <row r="191" spans="1:13">
      <c r="A191" s="126">
        <f t="shared" si="46"/>
        <v>1.0519999999999943</v>
      </c>
      <c r="B191" s="126">
        <f t="shared" si="41"/>
        <v>1.0529999999999942</v>
      </c>
      <c r="C191" s="126">
        <f t="shared" si="35"/>
        <v>1.0524999999999942</v>
      </c>
      <c r="D191" s="7">
        <f t="shared" si="42"/>
        <v>505.60213476213858</v>
      </c>
      <c r="E191" s="48">
        <f t="shared" si="43"/>
        <v>0.98213557943717333</v>
      </c>
      <c r="F191" s="48">
        <f t="shared" si="45"/>
        <v>1.8348498465610152E-3</v>
      </c>
      <c r="G191" s="7">
        <f t="shared" si="44"/>
        <v>0</v>
      </c>
      <c r="H191" s="7">
        <f t="shared" si="36"/>
        <v>505.60213476213858</v>
      </c>
      <c r="I191" s="7">
        <f t="shared" si="37"/>
        <v>0</v>
      </c>
      <c r="K191" t="str">
        <f t="shared" si="38"/>
        <v>$506</v>
      </c>
      <c r="L191" s="48">
        <f t="shared" si="39"/>
        <v>1.8348498465610152E-3</v>
      </c>
      <c r="M191" s="124">
        <f t="shared" si="40"/>
        <v>0</v>
      </c>
    </row>
    <row r="192" spans="1:13">
      <c r="A192" s="126">
        <f t="shared" si="46"/>
        <v>1.0529999999999942</v>
      </c>
      <c r="B192" s="126">
        <f t="shared" si="41"/>
        <v>1.0539999999999941</v>
      </c>
      <c r="C192" s="126">
        <f t="shared" si="35"/>
        <v>1.0534999999999941</v>
      </c>
      <c r="D192" s="7">
        <f t="shared" si="42"/>
        <v>506.08251683792201</v>
      </c>
      <c r="E192" s="48">
        <f t="shared" si="43"/>
        <v>0.98382261662782444</v>
      </c>
      <c r="F192" s="48">
        <f t="shared" si="45"/>
        <v>1.6870371906511084E-3</v>
      </c>
      <c r="G192" s="7">
        <f t="shared" si="44"/>
        <v>0</v>
      </c>
      <c r="H192" s="7">
        <f t="shared" si="36"/>
        <v>506.08251683792201</v>
      </c>
      <c r="I192" s="7">
        <f t="shared" si="37"/>
        <v>0</v>
      </c>
      <c r="K192" t="str">
        <f t="shared" si="38"/>
        <v>$506</v>
      </c>
      <c r="L192" s="48">
        <f t="shared" si="39"/>
        <v>1.6870371906511084E-3</v>
      </c>
      <c r="M192" s="124">
        <f t="shared" si="40"/>
        <v>0</v>
      </c>
    </row>
    <row r="193" spans="1:13">
      <c r="A193" s="126">
        <f t="shared" si="46"/>
        <v>1.0539999999999941</v>
      </c>
      <c r="B193" s="126">
        <f t="shared" si="41"/>
        <v>1.0549999999999939</v>
      </c>
      <c r="C193" s="126">
        <f t="shared" si="35"/>
        <v>1.054499999999994</v>
      </c>
      <c r="D193" s="7">
        <f t="shared" si="42"/>
        <v>506.56289891370545</v>
      </c>
      <c r="E193" s="48">
        <f t="shared" si="43"/>
        <v>0.98537126922400187</v>
      </c>
      <c r="F193" s="48">
        <f t="shared" si="45"/>
        <v>1.5486525961774245E-3</v>
      </c>
      <c r="G193" s="7">
        <f t="shared" si="44"/>
        <v>0</v>
      </c>
      <c r="H193" s="7">
        <f t="shared" si="36"/>
        <v>506.56289891370545</v>
      </c>
      <c r="I193" s="7">
        <f t="shared" si="37"/>
        <v>0</v>
      </c>
      <c r="K193" t="str">
        <f t="shared" si="38"/>
        <v>$507</v>
      </c>
      <c r="L193" s="48">
        <f t="shared" si="39"/>
        <v>1.5486525961774245E-3</v>
      </c>
      <c r="M193" s="124">
        <f t="shared" si="40"/>
        <v>0</v>
      </c>
    </row>
    <row r="194" spans="1:13">
      <c r="A194" s="126">
        <f t="shared" si="46"/>
        <v>1.0549999999999939</v>
      </c>
      <c r="B194" s="126">
        <f t="shared" si="41"/>
        <v>1.0559999999999938</v>
      </c>
      <c r="C194" s="126">
        <f t="shared" si="35"/>
        <v>1.0554999999999939</v>
      </c>
      <c r="D194" s="7">
        <f t="shared" si="42"/>
        <v>507.04328098948895</v>
      </c>
      <c r="E194" s="48">
        <f t="shared" si="43"/>
        <v>0.98679061619273545</v>
      </c>
      <c r="F194" s="48">
        <f t="shared" si="45"/>
        <v>1.4193469687335813E-3</v>
      </c>
      <c r="G194" s="7">
        <f t="shared" si="44"/>
        <v>0</v>
      </c>
      <c r="H194" s="7">
        <f t="shared" si="36"/>
        <v>507.04328098948895</v>
      </c>
      <c r="I194" s="7">
        <f t="shared" si="37"/>
        <v>0</v>
      </c>
      <c r="K194" t="str">
        <f t="shared" si="38"/>
        <v>$507</v>
      </c>
      <c r="L194" s="48">
        <f t="shared" si="39"/>
        <v>1.4193469687335813E-3</v>
      </c>
      <c r="M194" s="124">
        <f t="shared" si="40"/>
        <v>0</v>
      </c>
    </row>
    <row r="195" spans="1:13">
      <c r="A195" s="126">
        <f t="shared" si="46"/>
        <v>1.0559999999999938</v>
      </c>
      <c r="B195" s="126">
        <f t="shared" si="41"/>
        <v>1.0569999999999937</v>
      </c>
      <c r="C195" s="126">
        <f t="shared" si="35"/>
        <v>1.0564999999999938</v>
      </c>
      <c r="D195" s="7">
        <f t="shared" si="42"/>
        <v>507.52366306527239</v>
      </c>
      <c r="E195" s="48">
        <f t="shared" si="43"/>
        <v>0.98808937458144519</v>
      </c>
      <c r="F195" s="48">
        <f t="shared" si="45"/>
        <v>1.298758388709742E-3</v>
      </c>
      <c r="G195" s="7">
        <f t="shared" si="44"/>
        <v>0</v>
      </c>
      <c r="H195" s="7">
        <f t="shared" si="36"/>
        <v>507.52366306527239</v>
      </c>
      <c r="I195" s="7">
        <f t="shared" si="37"/>
        <v>0</v>
      </c>
      <c r="K195" t="str">
        <f t="shared" si="38"/>
        <v>$508</v>
      </c>
      <c r="L195" s="48">
        <f t="shared" si="39"/>
        <v>1.298758388709742E-3</v>
      </c>
      <c r="M195" s="124">
        <f t="shared" si="40"/>
        <v>0</v>
      </c>
    </row>
    <row r="196" spans="1:13">
      <c r="A196" s="126">
        <f t="shared" si="46"/>
        <v>1.0569999999999937</v>
      </c>
      <c r="B196" s="126">
        <f t="shared" si="41"/>
        <v>1.0579999999999936</v>
      </c>
      <c r="C196" s="126">
        <f t="shared" si="35"/>
        <v>1.0574999999999937</v>
      </c>
      <c r="D196" s="7">
        <f t="shared" si="42"/>
        <v>508.00404514105583</v>
      </c>
      <c r="E196" s="48">
        <f t="shared" si="43"/>
        <v>0.98927588997831706</v>
      </c>
      <c r="F196" s="48">
        <f t="shared" si="45"/>
        <v>1.1865153968718678E-3</v>
      </c>
      <c r="G196" s="7">
        <f t="shared" si="44"/>
        <v>0</v>
      </c>
      <c r="H196" s="7">
        <f t="shared" si="36"/>
        <v>508.00404514105583</v>
      </c>
      <c r="I196" s="7">
        <f t="shared" si="37"/>
        <v>0</v>
      </c>
      <c r="K196" t="str">
        <f t="shared" si="38"/>
        <v>$508</v>
      </c>
      <c r="L196" s="48">
        <f t="shared" si="39"/>
        <v>1.1865153968718678E-3</v>
      </c>
      <c r="M196" s="124">
        <f t="shared" si="40"/>
        <v>0</v>
      </c>
    </row>
    <row r="197" spans="1:13">
      <c r="A197" s="126">
        <f t="shared" si="46"/>
        <v>1.0579999999999936</v>
      </c>
      <c r="B197" s="126">
        <f t="shared" si="41"/>
        <v>1.0589999999999935</v>
      </c>
      <c r="C197" s="126">
        <f t="shared" si="35"/>
        <v>1.0584999999999936</v>
      </c>
      <c r="D197" s="7">
        <f t="shared" si="42"/>
        <v>508.48442721683932</v>
      </c>
      <c r="E197" s="48">
        <f t="shared" si="43"/>
        <v>0.99035813005463502</v>
      </c>
      <c r="F197" s="48">
        <f t="shared" si="45"/>
        <v>1.082240076317964E-3</v>
      </c>
      <c r="G197" s="7">
        <f t="shared" si="44"/>
        <v>0</v>
      </c>
      <c r="H197" s="7">
        <f t="shared" si="36"/>
        <v>508.48442721683932</v>
      </c>
      <c r="I197" s="7">
        <f t="shared" si="37"/>
        <v>0</v>
      </c>
      <c r="K197" t="str">
        <f t="shared" si="38"/>
        <v>$508</v>
      </c>
      <c r="L197" s="48">
        <f t="shared" si="39"/>
        <v>1.082240076317964E-3</v>
      </c>
      <c r="M197" s="124">
        <f t="shared" si="40"/>
        <v>0</v>
      </c>
    </row>
    <row r="198" spans="1:13">
      <c r="A198" s="126">
        <f t="shared" si="46"/>
        <v>1.0589999999999935</v>
      </c>
      <c r="B198" s="126">
        <f t="shared" si="41"/>
        <v>1.0599999999999934</v>
      </c>
      <c r="C198" s="126">
        <f t="shared" si="35"/>
        <v>1.0594999999999934</v>
      </c>
      <c r="D198" s="7">
        <f t="shared" si="42"/>
        <v>508.96480929262276</v>
      </c>
      <c r="E198" s="48">
        <f t="shared" si="43"/>
        <v>0.99134368097447734</v>
      </c>
      <c r="F198" s="48">
        <f t="shared" si="45"/>
        <v>9.8555091984231513E-4</v>
      </c>
      <c r="G198" s="7">
        <f t="shared" si="44"/>
        <v>0</v>
      </c>
      <c r="H198" s="7">
        <f t="shared" si="36"/>
        <v>508.96480929262276</v>
      </c>
      <c r="I198" s="7">
        <f t="shared" si="37"/>
        <v>0</v>
      </c>
      <c r="K198" t="str">
        <f t="shared" si="38"/>
        <v>$509</v>
      </c>
      <c r="L198" s="48">
        <f t="shared" si="39"/>
        <v>9.8555091984231513E-4</v>
      </c>
      <c r="M198" s="124">
        <f t="shared" si="40"/>
        <v>0</v>
      </c>
    </row>
    <row r="199" spans="1:13">
      <c r="A199" s="126">
        <f t="shared" si="46"/>
        <v>1.0599999999999934</v>
      </c>
      <c r="B199" s="126">
        <f t="shared" si="41"/>
        <v>1.0609999999999933</v>
      </c>
      <c r="C199" s="126">
        <f t="shared" si="35"/>
        <v>1.0604999999999933</v>
      </c>
      <c r="D199" s="7">
        <f t="shared" si="42"/>
        <v>509.4451913684062</v>
      </c>
      <c r="E199" s="48">
        <f t="shared" si="43"/>
        <v>0.99223974644944068</v>
      </c>
      <c r="F199" s="48">
        <f t="shared" si="45"/>
        <v>8.9606547496334787E-4</v>
      </c>
      <c r="G199" s="7">
        <f t="shared" si="44"/>
        <v>0</v>
      </c>
      <c r="H199" s="7">
        <f t="shared" si="36"/>
        <v>509.4451913684062</v>
      </c>
      <c r="I199" s="7">
        <f t="shared" si="37"/>
        <v>0</v>
      </c>
      <c r="K199" t="str">
        <f t="shared" si="38"/>
        <v>$509</v>
      </c>
      <c r="L199" s="48">
        <f t="shared" si="39"/>
        <v>8.9606547496334787E-4</v>
      </c>
      <c r="M199" s="124">
        <f t="shared" si="40"/>
        <v>0</v>
      </c>
    </row>
    <row r="200" spans="1:13">
      <c r="A200" s="126">
        <f t="shared" si="46"/>
        <v>1.0609999999999933</v>
      </c>
      <c r="B200" s="126">
        <f t="shared" si="41"/>
        <v>1.0619999999999932</v>
      </c>
      <c r="C200" s="126">
        <f t="shared" si="35"/>
        <v>1.0614999999999932</v>
      </c>
      <c r="D200" s="7">
        <f t="shared" si="42"/>
        <v>509.92557344418964</v>
      </c>
      <c r="E200" s="48">
        <f t="shared" si="43"/>
        <v>0.99305314921137045</v>
      </c>
      <c r="F200" s="48">
        <f t="shared" si="45"/>
        <v>8.1340276192976013E-4</v>
      </c>
      <c r="G200" s="7">
        <f t="shared" si="44"/>
        <v>0</v>
      </c>
      <c r="H200" s="7">
        <f t="shared" si="36"/>
        <v>509.92557344418964</v>
      </c>
      <c r="I200" s="7">
        <f t="shared" si="37"/>
        <v>0</v>
      </c>
      <c r="K200" t="str">
        <f t="shared" si="38"/>
        <v>$510</v>
      </c>
      <c r="L200" s="48">
        <f t="shared" si="39"/>
        <v>8.1340276192976013E-4</v>
      </c>
      <c r="M200" s="124">
        <f t="shared" si="40"/>
        <v>0</v>
      </c>
    </row>
    <row r="201" spans="1:13">
      <c r="A201" s="126">
        <f t="shared" si="46"/>
        <v>1.0619999999999932</v>
      </c>
      <c r="B201" s="126">
        <f t="shared" si="41"/>
        <v>1.0629999999999931</v>
      </c>
      <c r="C201" s="126">
        <f t="shared" si="35"/>
        <v>1.0624999999999931</v>
      </c>
      <c r="D201" s="7">
        <f t="shared" si="42"/>
        <v>510.40595551997313</v>
      </c>
      <c r="E201" s="48">
        <f t="shared" si="43"/>
        <v>0.99379033467421907</v>
      </c>
      <c r="F201" s="48">
        <f t="shared" si="45"/>
        <v>7.3718546284862185E-4</v>
      </c>
      <c r="G201" s="7">
        <f t="shared" si="44"/>
        <v>0</v>
      </c>
      <c r="H201" s="7">
        <f t="shared" si="36"/>
        <v>510.40595551997313</v>
      </c>
      <c r="I201" s="7">
        <f t="shared" si="37"/>
        <v>0</v>
      </c>
      <c r="K201" t="str">
        <f t="shared" si="38"/>
        <v>$510</v>
      </c>
      <c r="L201" s="48">
        <f t="shared" si="39"/>
        <v>7.3718546284862185E-4</v>
      </c>
      <c r="M201" s="124">
        <f t="shared" si="40"/>
        <v>0</v>
      </c>
    </row>
    <row r="202" spans="1:13">
      <c r="A202" s="126">
        <f t="shared" si="46"/>
        <v>1.0629999999999931</v>
      </c>
      <c r="B202" s="126">
        <f t="shared" si="41"/>
        <v>1.063999999999993</v>
      </c>
      <c r="C202" s="126">
        <f t="shared" si="35"/>
        <v>1.063499999999993</v>
      </c>
      <c r="D202" s="7">
        <f t="shared" si="42"/>
        <v>510.88633759575657</v>
      </c>
      <c r="E202" s="48">
        <f t="shared" si="43"/>
        <v>0.99445737655691302</v>
      </c>
      <c r="F202" s="48">
        <f t="shared" si="45"/>
        <v>6.6704188269395281E-4</v>
      </c>
      <c r="G202" s="7">
        <f t="shared" si="44"/>
        <v>0</v>
      </c>
      <c r="H202" s="7">
        <f t="shared" si="36"/>
        <v>510.88633759575657</v>
      </c>
      <c r="I202" s="7">
        <f t="shared" si="37"/>
        <v>0</v>
      </c>
      <c r="K202" t="str">
        <f t="shared" si="38"/>
        <v>$511</v>
      </c>
      <c r="L202" s="48">
        <f t="shared" si="39"/>
        <v>6.6704188269395281E-4</v>
      </c>
      <c r="M202" s="124">
        <f t="shared" si="40"/>
        <v>0</v>
      </c>
    </row>
    <row r="203" spans="1:13">
      <c r="A203" s="126">
        <f t="shared" si="46"/>
        <v>1.063999999999993</v>
      </c>
      <c r="B203" s="126">
        <f t="shared" si="41"/>
        <v>1.0649999999999928</v>
      </c>
      <c r="C203" s="126">
        <f t="shared" si="35"/>
        <v>1.0644999999999929</v>
      </c>
      <c r="D203" s="7">
        <f t="shared" si="42"/>
        <v>511.36671967154001</v>
      </c>
      <c r="E203" s="48">
        <f t="shared" si="43"/>
        <v>0.9950599842422253</v>
      </c>
      <c r="F203" s="48">
        <f t="shared" si="45"/>
        <v>6.0260768531228415E-4</v>
      </c>
      <c r="G203" s="7">
        <f t="shared" si="44"/>
        <v>0</v>
      </c>
      <c r="H203" s="7">
        <f t="shared" si="36"/>
        <v>511.36671967154001</v>
      </c>
      <c r="I203" s="7">
        <f t="shared" si="37"/>
        <v>0</v>
      </c>
      <c r="K203" t="str">
        <f t="shared" si="38"/>
        <v>$511</v>
      </c>
      <c r="L203" s="48">
        <f t="shared" si="39"/>
        <v>6.0260768531228415E-4</v>
      </c>
      <c r="M203" s="124">
        <f t="shared" si="40"/>
        <v>0</v>
      </c>
    </row>
    <row r="204" spans="1:13">
      <c r="A204" s="126">
        <f t="shared" si="46"/>
        <v>1.0649999999999928</v>
      </c>
      <c r="B204" s="126">
        <f t="shared" si="41"/>
        <v>1.0659999999999927</v>
      </c>
      <c r="C204" s="126">
        <f t="shared" ref="C204:C238" si="47">AVERAGE(A204:B204)</f>
        <v>1.0654999999999928</v>
      </c>
      <c r="D204" s="7">
        <f t="shared" si="42"/>
        <v>511.84710174732345</v>
      </c>
      <c r="E204" s="48">
        <f t="shared" si="43"/>
        <v>0.995603511651875</v>
      </c>
      <c r="F204" s="48">
        <f t="shared" si="45"/>
        <v>5.4352740964969115E-4</v>
      </c>
      <c r="G204" s="7">
        <f t="shared" si="44"/>
        <v>0</v>
      </c>
      <c r="H204" s="7">
        <f t="shared" ref="H204:H239" si="48">IF(G204=0,D204,0)</f>
        <v>511.84710174732345</v>
      </c>
      <c r="I204" s="7">
        <f t="shared" ref="I204:I239" si="49">IF(G204=1,D204,0)</f>
        <v>0</v>
      </c>
      <c r="K204" t="str">
        <f t="shared" ref="K204:K239" si="50">TEXT(D204,"$000")</f>
        <v>$512</v>
      </c>
      <c r="L204" s="48">
        <f t="shared" ref="L204:L239" si="51">IF(H204=0,0,F204)</f>
        <v>5.4352740964969115E-4</v>
      </c>
      <c r="M204" s="124">
        <f t="shared" ref="M204:M239" si="52">IF(I204=0,0,F204)</f>
        <v>0</v>
      </c>
    </row>
    <row r="205" spans="1:13">
      <c r="A205" s="126">
        <f t="shared" si="46"/>
        <v>1.0659999999999927</v>
      </c>
      <c r="B205" s="126">
        <f t="shared" si="41"/>
        <v>1.0669999999999926</v>
      </c>
      <c r="C205" s="126">
        <f t="shared" si="47"/>
        <v>1.0664999999999927</v>
      </c>
      <c r="D205" s="7">
        <f t="shared" si="42"/>
        <v>512.32748382310695</v>
      </c>
      <c r="E205" s="48">
        <f t="shared" si="43"/>
        <v>0.99609296742514386</v>
      </c>
      <c r="F205" s="48">
        <f t="shared" si="45"/>
        <v>4.8945577326886536E-4</v>
      </c>
      <c r="G205" s="7">
        <f t="shared" si="44"/>
        <v>0</v>
      </c>
      <c r="H205" s="7">
        <f t="shared" si="48"/>
        <v>512.32748382310695</v>
      </c>
      <c r="I205" s="7">
        <f t="shared" si="49"/>
        <v>0</v>
      </c>
      <c r="K205" t="str">
        <f t="shared" si="50"/>
        <v>$512</v>
      </c>
      <c r="L205" s="48">
        <f t="shared" si="51"/>
        <v>4.8945577326886536E-4</v>
      </c>
      <c r="M205" s="124">
        <f t="shared" si="52"/>
        <v>0</v>
      </c>
    </row>
    <row r="206" spans="1:13">
      <c r="A206" s="126">
        <f t="shared" si="46"/>
        <v>1.0669999999999926</v>
      </c>
      <c r="B206" s="126">
        <f t="shared" si="41"/>
        <v>1.0679999999999925</v>
      </c>
      <c r="C206" s="126">
        <f t="shared" si="47"/>
        <v>1.0674999999999926</v>
      </c>
      <c r="D206" s="7">
        <f t="shared" si="42"/>
        <v>512.80786589889044</v>
      </c>
      <c r="E206" s="48">
        <f t="shared" si="43"/>
        <v>0.99653302619695627</v>
      </c>
      <c r="F206" s="48">
        <f t="shared" si="45"/>
        <v>4.4005877181241271E-4</v>
      </c>
      <c r="G206" s="7">
        <f t="shared" si="44"/>
        <v>1</v>
      </c>
      <c r="H206" s="7">
        <f t="shared" si="48"/>
        <v>0</v>
      </c>
      <c r="I206" s="7">
        <f t="shared" si="49"/>
        <v>512.80786589889044</v>
      </c>
      <c r="K206" t="str">
        <f t="shared" si="50"/>
        <v>$513</v>
      </c>
      <c r="L206" s="48">
        <f t="shared" si="51"/>
        <v>0</v>
      </c>
      <c r="M206" s="124">
        <f t="shared" si="52"/>
        <v>4.4005877181241271E-4</v>
      </c>
    </row>
    <row r="207" spans="1:13">
      <c r="A207" s="126">
        <f t="shared" si="46"/>
        <v>1.0679999999999925</v>
      </c>
      <c r="B207" s="126">
        <f t="shared" si="41"/>
        <v>1.0689999999999924</v>
      </c>
      <c r="C207" s="126">
        <f t="shared" si="47"/>
        <v>1.0684999999999925</v>
      </c>
      <c r="D207" s="7">
        <f t="shared" si="42"/>
        <v>513.28824797467382</v>
      </c>
      <c r="E207" s="48">
        <f t="shared" si="43"/>
        <v>0.99692804078134667</v>
      </c>
      <c r="F207" s="48">
        <f t="shared" si="45"/>
        <v>3.9501458439039627E-4</v>
      </c>
      <c r="G207" s="7">
        <f t="shared" si="44"/>
        <v>1</v>
      </c>
      <c r="H207" s="7">
        <f t="shared" si="48"/>
        <v>0</v>
      </c>
      <c r="I207" s="7">
        <f t="shared" si="49"/>
        <v>513.28824797467382</v>
      </c>
      <c r="K207" t="str">
        <f t="shared" si="50"/>
        <v>$513</v>
      </c>
      <c r="L207" s="48">
        <f t="shared" si="51"/>
        <v>0</v>
      </c>
      <c r="M207" s="124">
        <f t="shared" si="52"/>
        <v>3.9501458439039627E-4</v>
      </c>
    </row>
    <row r="208" spans="1:13">
      <c r="A208" s="126">
        <f t="shared" si="46"/>
        <v>1.0689999999999924</v>
      </c>
      <c r="B208" s="126">
        <f t="shared" si="41"/>
        <v>1.0699999999999923</v>
      </c>
      <c r="C208" s="126">
        <f t="shared" si="47"/>
        <v>1.0694999999999923</v>
      </c>
      <c r="D208" s="7">
        <f t="shared" si="42"/>
        <v>513.76863005045732</v>
      </c>
      <c r="E208" s="48">
        <f t="shared" si="43"/>
        <v>0.99728205507729617</v>
      </c>
      <c r="F208" s="48">
        <f t="shared" si="45"/>
        <v>3.5401429594950073E-4</v>
      </c>
      <c r="G208" s="7">
        <f t="shared" si="44"/>
        <v>1</v>
      </c>
      <c r="H208" s="7">
        <f t="shared" si="48"/>
        <v>0</v>
      </c>
      <c r="I208" s="7">
        <f t="shared" si="49"/>
        <v>513.76863005045732</v>
      </c>
      <c r="K208" t="str">
        <f t="shared" si="50"/>
        <v>$514</v>
      </c>
      <c r="L208" s="48">
        <f t="shared" si="51"/>
        <v>0</v>
      </c>
      <c r="M208" s="124">
        <f t="shared" si="52"/>
        <v>3.5401429594950073E-4</v>
      </c>
    </row>
    <row r="209" spans="1:13">
      <c r="A209" s="126">
        <f t="shared" si="46"/>
        <v>1.0699999999999923</v>
      </c>
      <c r="B209" s="126">
        <f t="shared" si="41"/>
        <v>1.0709999999999922</v>
      </c>
      <c r="C209" s="126">
        <f t="shared" si="47"/>
        <v>1.0704999999999922</v>
      </c>
      <c r="D209" s="7">
        <f t="shared" si="42"/>
        <v>514.2490121262407</v>
      </c>
      <c r="E209" s="48">
        <f t="shared" si="43"/>
        <v>0.99759881752580848</v>
      </c>
      <c r="F209" s="48">
        <f t="shared" si="45"/>
        <v>3.1676244851230884E-4</v>
      </c>
      <c r="G209" s="7">
        <f t="shared" si="44"/>
        <v>1</v>
      </c>
      <c r="H209" s="7">
        <f t="shared" si="48"/>
        <v>0</v>
      </c>
      <c r="I209" s="7">
        <f t="shared" si="49"/>
        <v>514.2490121262407</v>
      </c>
      <c r="K209" t="str">
        <f t="shared" si="50"/>
        <v>$514</v>
      </c>
      <c r="L209" s="48">
        <f t="shared" si="51"/>
        <v>0</v>
      </c>
      <c r="M209" s="124">
        <f t="shared" si="52"/>
        <v>3.1676244851230884E-4</v>
      </c>
    </row>
    <row r="210" spans="1:13">
      <c r="A210" s="126">
        <f t="shared" si="46"/>
        <v>1.0709999999999922</v>
      </c>
      <c r="B210" s="126">
        <f t="shared" si="41"/>
        <v>1.0719999999999921</v>
      </c>
      <c r="C210" s="126">
        <f t="shared" si="47"/>
        <v>1.0714999999999921</v>
      </c>
      <c r="D210" s="7">
        <f t="shared" si="42"/>
        <v>514.7293942020242</v>
      </c>
      <c r="E210" s="48">
        <f t="shared" si="43"/>
        <v>0.99788179495959328</v>
      </c>
      <c r="F210" s="48">
        <f t="shared" si="45"/>
        <v>2.8297743378480344E-4</v>
      </c>
      <c r="G210" s="7">
        <f t="shared" si="44"/>
        <v>1</v>
      </c>
      <c r="H210" s="7">
        <f t="shared" si="48"/>
        <v>0</v>
      </c>
      <c r="I210" s="7">
        <f t="shared" si="49"/>
        <v>514.7293942020242</v>
      </c>
      <c r="K210" t="str">
        <f t="shared" si="50"/>
        <v>$515</v>
      </c>
      <c r="L210" s="48">
        <f t="shared" si="51"/>
        <v>0</v>
      </c>
      <c r="M210" s="124">
        <f t="shared" si="52"/>
        <v>2.8297743378480344E-4</v>
      </c>
    </row>
    <row r="211" spans="1:13">
      <c r="A211" s="126">
        <f t="shared" si="46"/>
        <v>1.0719999999999921</v>
      </c>
      <c r="B211" s="126">
        <f t="shared" si="41"/>
        <v>1.072999999999992</v>
      </c>
      <c r="C211" s="126">
        <f t="shared" si="47"/>
        <v>1.072499999999992</v>
      </c>
      <c r="D211" s="7">
        <f t="shared" si="42"/>
        <v>515.20977627780769</v>
      </c>
      <c r="E211" s="48">
        <f t="shared" si="43"/>
        <v>0.99813418669961407</v>
      </c>
      <c r="F211" s="48">
        <f t="shared" si="45"/>
        <v>2.5239174002078535E-4</v>
      </c>
      <c r="G211" s="7">
        <f t="shared" si="44"/>
        <v>1</v>
      </c>
      <c r="H211" s="7">
        <f t="shared" si="48"/>
        <v>0</v>
      </c>
      <c r="I211" s="7">
        <f t="shared" si="49"/>
        <v>515.20977627780769</v>
      </c>
      <c r="K211" t="str">
        <f t="shared" si="50"/>
        <v>$515</v>
      </c>
      <c r="L211" s="48">
        <f t="shared" si="51"/>
        <v>0</v>
      </c>
      <c r="M211" s="124">
        <f t="shared" si="52"/>
        <v>2.5239174002078535E-4</v>
      </c>
    </row>
    <row r="212" spans="1:13">
      <c r="A212" s="126">
        <f t="shared" si="46"/>
        <v>1.072999999999992</v>
      </c>
      <c r="B212" s="126">
        <f t="shared" si="41"/>
        <v>1.0739999999999919</v>
      </c>
      <c r="C212" s="126">
        <f t="shared" si="47"/>
        <v>1.0734999999999919</v>
      </c>
      <c r="D212" s="7">
        <f t="shared" si="42"/>
        <v>515.69015835359107</v>
      </c>
      <c r="E212" s="48">
        <f t="shared" si="43"/>
        <v>0.99835893876584125</v>
      </c>
      <c r="F212" s="48">
        <f t="shared" si="45"/>
        <v>2.2475206622718513E-4</v>
      </c>
      <c r="G212" s="7">
        <f t="shared" si="44"/>
        <v>1</v>
      </c>
      <c r="H212" s="7">
        <f t="shared" si="48"/>
        <v>0</v>
      </c>
      <c r="I212" s="7">
        <f t="shared" si="49"/>
        <v>515.69015835359107</v>
      </c>
      <c r="K212" t="str">
        <f t="shared" si="50"/>
        <v>$516</v>
      </c>
      <c r="L212" s="48">
        <f t="shared" si="51"/>
        <v>0</v>
      </c>
      <c r="M212" s="124">
        <f t="shared" si="52"/>
        <v>2.2475206622718513E-4</v>
      </c>
    </row>
    <row r="213" spans="1:13">
      <c r="A213" s="126">
        <f t="shared" si="46"/>
        <v>1.0739999999999919</v>
      </c>
      <c r="B213" s="126">
        <f t="shared" si="41"/>
        <v>1.0749999999999917</v>
      </c>
      <c r="C213" s="126">
        <f t="shared" si="47"/>
        <v>1.0744999999999918</v>
      </c>
      <c r="D213" s="7">
        <f t="shared" si="42"/>
        <v>516.17054042937457</v>
      </c>
      <c r="E213" s="48">
        <f t="shared" si="43"/>
        <v>0.99855875808265848</v>
      </c>
      <c r="F213" s="48">
        <f t="shared" si="45"/>
        <v>1.9981931681722909E-4</v>
      </c>
      <c r="G213" s="7">
        <f t="shared" si="44"/>
        <v>1</v>
      </c>
      <c r="H213" s="7">
        <f t="shared" si="48"/>
        <v>0</v>
      </c>
      <c r="I213" s="7">
        <f t="shared" si="49"/>
        <v>516.17054042937457</v>
      </c>
      <c r="K213" t="str">
        <f t="shared" si="50"/>
        <v>$516</v>
      </c>
      <c r="L213" s="48">
        <f t="shared" si="51"/>
        <v>0</v>
      </c>
      <c r="M213" s="124">
        <f t="shared" si="52"/>
        <v>1.9981931681722909E-4</v>
      </c>
    </row>
    <row r="214" spans="1:13">
      <c r="A214" s="126">
        <f t="shared" si="46"/>
        <v>1.0749999999999917</v>
      </c>
      <c r="B214" s="126">
        <f t="shared" si="41"/>
        <v>1.0759999999999916</v>
      </c>
      <c r="C214" s="126">
        <f t="shared" si="47"/>
        <v>1.0754999999999917</v>
      </c>
      <c r="D214" s="7">
        <f t="shared" si="42"/>
        <v>516.65092250515806</v>
      </c>
      <c r="E214" s="48">
        <f t="shared" si="43"/>
        <v>0.99873612657232635</v>
      </c>
      <c r="F214" s="48">
        <f t="shared" si="45"/>
        <v>1.7736848966787289E-4</v>
      </c>
      <c r="G214" s="7">
        <f t="shared" si="44"/>
        <v>1</v>
      </c>
      <c r="H214" s="7">
        <f t="shared" si="48"/>
        <v>0</v>
      </c>
      <c r="I214" s="7">
        <f t="shared" si="49"/>
        <v>516.65092250515806</v>
      </c>
      <c r="K214" t="str">
        <f t="shared" si="50"/>
        <v>$517</v>
      </c>
      <c r="L214" s="48">
        <f t="shared" si="51"/>
        <v>0</v>
      </c>
      <c r="M214" s="124">
        <f t="shared" si="52"/>
        <v>1.7736848966787289E-4</v>
      </c>
    </row>
    <row r="215" spans="1:13">
      <c r="A215" s="126">
        <f t="shared" si="46"/>
        <v>1.0759999999999916</v>
      </c>
      <c r="B215" s="126">
        <f t="shared" si="41"/>
        <v>1.0769999999999915</v>
      </c>
      <c r="C215" s="126">
        <f t="shared" si="47"/>
        <v>1.0764999999999916</v>
      </c>
      <c r="D215" s="7">
        <f t="shared" si="42"/>
        <v>517.13130458094145</v>
      </c>
      <c r="E215" s="48">
        <f t="shared" si="43"/>
        <v>0.99889331504258949</v>
      </c>
      <c r="F215" s="48">
        <f t="shared" si="45"/>
        <v>1.5718847026313654E-4</v>
      </c>
      <c r="G215" s="7">
        <f t="shared" si="44"/>
        <v>1</v>
      </c>
      <c r="H215" s="7">
        <f t="shared" si="48"/>
        <v>0</v>
      </c>
      <c r="I215" s="7">
        <f t="shared" si="49"/>
        <v>517.13130458094145</v>
      </c>
      <c r="K215" t="str">
        <f t="shared" si="50"/>
        <v>$517</v>
      </c>
      <c r="L215" s="48">
        <f t="shared" si="51"/>
        <v>0</v>
      </c>
      <c r="M215" s="124">
        <f t="shared" si="52"/>
        <v>1.5718847026313654E-4</v>
      </c>
    </row>
    <row r="216" spans="1:13">
      <c r="A216" s="126">
        <f t="shared" si="46"/>
        <v>1.0769999999999915</v>
      </c>
      <c r="B216" s="126">
        <f t="shared" si="41"/>
        <v>1.0779999999999914</v>
      </c>
      <c r="C216" s="126">
        <f t="shared" si="47"/>
        <v>1.0774999999999915</v>
      </c>
      <c r="D216" s="7">
        <f t="shared" si="42"/>
        <v>517.61168665672494</v>
      </c>
      <c r="E216" s="48">
        <f t="shared" si="43"/>
        <v>0.99903239678678057</v>
      </c>
      <c r="F216" s="48">
        <f t="shared" si="45"/>
        <v>1.3908174419108299E-4</v>
      </c>
      <c r="G216" s="7">
        <f t="shared" si="44"/>
        <v>1</v>
      </c>
      <c r="H216" s="7">
        <f t="shared" si="48"/>
        <v>0</v>
      </c>
      <c r="I216" s="7">
        <f t="shared" si="49"/>
        <v>517.61168665672494</v>
      </c>
      <c r="K216" t="str">
        <f t="shared" si="50"/>
        <v>$518</v>
      </c>
      <c r="L216" s="48">
        <f t="shared" si="51"/>
        <v>0</v>
      </c>
      <c r="M216" s="124">
        <f t="shared" si="52"/>
        <v>1.3908174419108299E-4</v>
      </c>
    </row>
    <row r="217" spans="1:13">
      <c r="A217" s="126">
        <f t="shared" si="46"/>
        <v>1.0779999999999914</v>
      </c>
      <c r="B217" s="126">
        <f t="shared" si="41"/>
        <v>1.0789999999999913</v>
      </c>
      <c r="C217" s="126">
        <f t="shared" si="47"/>
        <v>1.0784999999999914</v>
      </c>
      <c r="D217" s="7">
        <f t="shared" si="42"/>
        <v>518.09206873250844</v>
      </c>
      <c r="E217" s="48">
        <f t="shared" si="43"/>
        <v>0.99915526082654038</v>
      </c>
      <c r="F217" s="48">
        <f t="shared" si="45"/>
        <v>1.2286403975980686E-4</v>
      </c>
      <c r="G217" s="7">
        <f t="shared" si="44"/>
        <v>1</v>
      </c>
      <c r="H217" s="7">
        <f t="shared" si="48"/>
        <v>0</v>
      </c>
      <c r="I217" s="7">
        <f t="shared" si="49"/>
        <v>518.09206873250844</v>
      </c>
      <c r="K217" t="str">
        <f t="shared" si="50"/>
        <v>$518</v>
      </c>
      <c r="L217" s="48">
        <f t="shared" si="51"/>
        <v>0</v>
      </c>
      <c r="M217" s="124">
        <f t="shared" si="52"/>
        <v>1.2286403975980686E-4</v>
      </c>
    </row>
    <row r="218" spans="1:13">
      <c r="A218" s="126">
        <f t="shared" si="46"/>
        <v>1.0789999999999913</v>
      </c>
      <c r="B218" s="126">
        <f t="shared" si="41"/>
        <v>1.0799999999999912</v>
      </c>
      <c r="C218" s="126">
        <f t="shared" si="47"/>
        <v>1.0794999999999912</v>
      </c>
      <c r="D218" s="7">
        <f t="shared" si="42"/>
        <v>518.57245080829182</v>
      </c>
      <c r="E218" s="48">
        <f t="shared" si="43"/>
        <v>0.99926362473844521</v>
      </c>
      <c r="F218" s="48">
        <f t="shared" si="45"/>
        <v>1.0836391190482964E-4</v>
      </c>
      <c r="G218" s="7">
        <f t="shared" si="44"/>
        <v>1</v>
      </c>
      <c r="H218" s="7">
        <f t="shared" si="48"/>
        <v>0</v>
      </c>
      <c r="I218" s="7">
        <f t="shared" si="49"/>
        <v>518.57245080829182</v>
      </c>
      <c r="K218" t="str">
        <f t="shared" si="50"/>
        <v>$519</v>
      </c>
      <c r="L218" s="48">
        <f t="shared" si="51"/>
        <v>0</v>
      </c>
      <c r="M218" s="124">
        <f t="shared" si="52"/>
        <v>1.0836391190482964E-4</v>
      </c>
    </row>
    <row r="219" spans="1:13">
      <c r="A219" s="126">
        <f t="shared" si="46"/>
        <v>1.0799999999999912</v>
      </c>
      <c r="B219" s="126">
        <f t="shared" si="41"/>
        <v>1.0809999999999911</v>
      </c>
      <c r="C219" s="126">
        <f t="shared" si="47"/>
        <v>1.0804999999999911</v>
      </c>
      <c r="D219" s="7">
        <f t="shared" si="42"/>
        <v>519.05283288407531</v>
      </c>
      <c r="E219" s="48">
        <f t="shared" si="43"/>
        <v>0.99935904701633915</v>
      </c>
      <c r="F219" s="48">
        <f t="shared" si="45"/>
        <v>9.5422277893941754E-5</v>
      </c>
      <c r="G219" s="7">
        <f t="shared" si="44"/>
        <v>1</v>
      </c>
      <c r="H219" s="7">
        <f t="shared" si="48"/>
        <v>0</v>
      </c>
      <c r="I219" s="7">
        <f t="shared" si="49"/>
        <v>519.05283288407531</v>
      </c>
      <c r="K219" t="str">
        <f t="shared" si="50"/>
        <v>$519</v>
      </c>
      <c r="L219" s="48">
        <f t="shared" si="51"/>
        <v>0</v>
      </c>
      <c r="M219" s="124">
        <f t="shared" si="52"/>
        <v>9.5422277893941754E-5</v>
      </c>
    </row>
    <row r="220" spans="1:13">
      <c r="A220" s="126">
        <f t="shared" si="46"/>
        <v>1.0809999999999911</v>
      </c>
      <c r="B220" s="126">
        <f t="shared" si="41"/>
        <v>1.081999999999991</v>
      </c>
      <c r="C220" s="126">
        <f t="shared" si="47"/>
        <v>1.081499999999991</v>
      </c>
      <c r="D220" s="7">
        <f t="shared" si="42"/>
        <v>519.5332149598587</v>
      </c>
      <c r="E220" s="48">
        <f t="shared" si="43"/>
        <v>0.99944293893097469</v>
      </c>
      <c r="F220" s="48">
        <f t="shared" si="45"/>
        <v>8.389191463553658E-5</v>
      </c>
      <c r="G220" s="7">
        <f t="shared" si="44"/>
        <v>1</v>
      </c>
      <c r="H220" s="7">
        <f t="shared" si="48"/>
        <v>0</v>
      </c>
      <c r="I220" s="7">
        <f t="shared" si="49"/>
        <v>519.5332149598587</v>
      </c>
      <c r="K220" t="str">
        <f t="shared" si="50"/>
        <v>$520</v>
      </c>
      <c r="L220" s="48">
        <f t="shared" si="51"/>
        <v>0</v>
      </c>
      <c r="M220" s="124">
        <f t="shared" si="52"/>
        <v>8.389191463553658E-5</v>
      </c>
    </row>
    <row r="221" spans="1:13">
      <c r="A221" s="126">
        <f t="shared" si="46"/>
        <v>1.081999999999991</v>
      </c>
      <c r="B221" s="126">
        <f t="shared" si="41"/>
        <v>1.0829999999999909</v>
      </c>
      <c r="C221" s="126">
        <f t="shared" si="47"/>
        <v>1.0824999999999909</v>
      </c>
      <c r="D221" s="7">
        <f t="shared" si="42"/>
        <v>520.01359703564219</v>
      </c>
      <c r="E221" s="48">
        <f t="shared" si="43"/>
        <v>0.99951657585761555</v>
      </c>
      <c r="F221" s="48">
        <f t="shared" si="45"/>
        <v>7.3636926640863187E-5</v>
      </c>
      <c r="G221" s="7">
        <f t="shared" si="44"/>
        <v>1</v>
      </c>
      <c r="H221" s="7">
        <f t="shared" si="48"/>
        <v>0</v>
      </c>
      <c r="I221" s="7">
        <f t="shared" si="49"/>
        <v>520.01359703564219</v>
      </c>
      <c r="K221" t="str">
        <f t="shared" si="50"/>
        <v>$520</v>
      </c>
      <c r="L221" s="48">
        <f t="shared" si="51"/>
        <v>0</v>
      </c>
      <c r="M221" s="124">
        <f t="shared" si="52"/>
        <v>7.3636926640863187E-5</v>
      </c>
    </row>
    <row r="222" spans="1:13">
      <c r="A222" s="126">
        <f t="shared" si="46"/>
        <v>1.0829999999999909</v>
      </c>
      <c r="B222" s="126">
        <f t="shared" si="41"/>
        <v>1.0839999999999907</v>
      </c>
      <c r="C222" s="126">
        <f t="shared" si="47"/>
        <v>1.0834999999999908</v>
      </c>
      <c r="D222" s="7">
        <f t="shared" si="42"/>
        <v>520.49397911142569</v>
      </c>
      <c r="E222" s="48">
        <f t="shared" si="43"/>
        <v>0.99958110805054912</v>
      </c>
      <c r="F222" s="48">
        <f t="shared" si="45"/>
        <v>6.4532192933564048E-5</v>
      </c>
      <c r="G222" s="7">
        <f t="shared" si="44"/>
        <v>1</v>
      </c>
      <c r="H222" s="7">
        <f t="shared" si="48"/>
        <v>0</v>
      </c>
      <c r="I222" s="7">
        <f t="shared" si="49"/>
        <v>520.49397911142569</v>
      </c>
      <c r="K222" t="str">
        <f t="shared" si="50"/>
        <v>$520</v>
      </c>
      <c r="L222" s="48">
        <f t="shared" si="51"/>
        <v>0</v>
      </c>
      <c r="M222" s="124">
        <f t="shared" si="52"/>
        <v>6.4532192933564048E-5</v>
      </c>
    </row>
    <row r="223" spans="1:13">
      <c r="A223" s="126">
        <f t="shared" si="46"/>
        <v>1.0839999999999907</v>
      </c>
      <c r="B223" s="126">
        <f t="shared" si="41"/>
        <v>1.0849999999999906</v>
      </c>
      <c r="C223" s="126">
        <f t="shared" si="47"/>
        <v>1.0844999999999907</v>
      </c>
      <c r="D223" s="7">
        <f t="shared" si="42"/>
        <v>520.97436118720907</v>
      </c>
      <c r="E223" s="48">
        <f t="shared" si="43"/>
        <v>0.99963757085096649</v>
      </c>
      <c r="F223" s="48">
        <f t="shared" si="45"/>
        <v>5.6462800417378389E-5</v>
      </c>
      <c r="G223" s="7">
        <f t="shared" si="44"/>
        <v>1</v>
      </c>
      <c r="H223" s="7">
        <f t="shared" si="48"/>
        <v>0</v>
      </c>
      <c r="I223" s="7">
        <f t="shared" si="49"/>
        <v>520.97436118720907</v>
      </c>
      <c r="K223" t="str">
        <f t="shared" si="50"/>
        <v>$521</v>
      </c>
      <c r="L223" s="48">
        <f t="shared" si="51"/>
        <v>0</v>
      </c>
      <c r="M223" s="124">
        <f t="shared" si="52"/>
        <v>5.6462800417378389E-5</v>
      </c>
    </row>
    <row r="224" spans="1:13">
      <c r="A224" s="126">
        <f t="shared" si="46"/>
        <v>1.0849999999999906</v>
      </c>
      <c r="B224" s="126">
        <f t="shared" si="41"/>
        <v>1.0859999999999905</v>
      </c>
      <c r="C224" s="126">
        <f t="shared" si="47"/>
        <v>1.0854999999999906</v>
      </c>
      <c r="D224" s="7">
        <f t="shared" si="42"/>
        <v>521.45474326299257</v>
      </c>
      <c r="E224" s="48">
        <f t="shared" si="43"/>
        <v>0.99968689432141833</v>
      </c>
      <c r="F224" s="48">
        <f t="shared" si="45"/>
        <v>4.9323470451834162E-5</v>
      </c>
      <c r="G224" s="7">
        <f t="shared" si="44"/>
        <v>1</v>
      </c>
      <c r="H224" s="7">
        <f t="shared" si="48"/>
        <v>0</v>
      </c>
      <c r="I224" s="7">
        <f t="shared" si="49"/>
        <v>521.45474326299257</v>
      </c>
      <c r="K224" t="str">
        <f t="shared" si="50"/>
        <v>$521</v>
      </c>
      <c r="L224" s="48">
        <f t="shared" si="51"/>
        <v>0</v>
      </c>
      <c r="M224" s="124">
        <f t="shared" si="52"/>
        <v>4.9323470451834162E-5</v>
      </c>
    </row>
    <row r="225" spans="1:13">
      <c r="A225" s="126">
        <f t="shared" si="46"/>
        <v>1.0859999999999905</v>
      </c>
      <c r="B225" s="126">
        <f t="shared" si="41"/>
        <v>1.0869999999999904</v>
      </c>
      <c r="C225" s="126">
        <f t="shared" si="47"/>
        <v>1.0864999999999905</v>
      </c>
      <c r="D225" s="7">
        <f t="shared" si="42"/>
        <v>521.93512533877606</v>
      </c>
      <c r="E225" s="48">
        <f t="shared" si="43"/>
        <v>0.99972991230603614</v>
      </c>
      <c r="F225" s="48">
        <f t="shared" si="45"/>
        <v>4.3017984617810257E-5</v>
      </c>
      <c r="G225" s="7">
        <f t="shared" si="44"/>
        <v>1</v>
      </c>
      <c r="H225" s="7">
        <f t="shared" si="48"/>
        <v>0</v>
      </c>
      <c r="I225" s="7">
        <f t="shared" si="49"/>
        <v>521.93512533877606</v>
      </c>
      <c r="K225" t="str">
        <f t="shared" si="50"/>
        <v>$522</v>
      </c>
      <c r="L225" s="48">
        <f t="shared" si="51"/>
        <v>0</v>
      </c>
      <c r="M225" s="124">
        <f t="shared" si="52"/>
        <v>4.3017984617810257E-5</v>
      </c>
    </row>
    <row r="226" spans="1:13">
      <c r="A226" s="126">
        <f t="shared" si="46"/>
        <v>1.0869999999999904</v>
      </c>
      <c r="B226" s="126">
        <f t="shared" si="41"/>
        <v>1.0879999999999903</v>
      </c>
      <c r="C226" s="126">
        <f t="shared" si="47"/>
        <v>1.0874999999999904</v>
      </c>
      <c r="D226" s="7">
        <f t="shared" si="42"/>
        <v>522.41550741455944</v>
      </c>
      <c r="E226" s="48">
        <f t="shared" si="43"/>
        <v>0.99976737092096413</v>
      </c>
      <c r="F226" s="48">
        <f t="shared" si="45"/>
        <v>3.7458614927987632E-5</v>
      </c>
      <c r="G226" s="7">
        <f t="shared" si="44"/>
        <v>1</v>
      </c>
      <c r="H226" s="7">
        <f t="shared" si="48"/>
        <v>0</v>
      </c>
      <c r="I226" s="7">
        <f t="shared" si="49"/>
        <v>522.41550741455944</v>
      </c>
      <c r="K226" t="str">
        <f t="shared" si="50"/>
        <v>$522</v>
      </c>
      <c r="L226" s="48">
        <f t="shared" si="51"/>
        <v>0</v>
      </c>
      <c r="M226" s="124">
        <f t="shared" si="52"/>
        <v>3.7458614927987632E-5</v>
      </c>
    </row>
    <row r="227" spans="1:13">
      <c r="A227" s="126">
        <f t="shared" si="46"/>
        <v>1.0879999999999903</v>
      </c>
      <c r="B227" s="126">
        <f t="shared" si="41"/>
        <v>1.0889999999999902</v>
      </c>
      <c r="C227" s="126">
        <f t="shared" si="47"/>
        <v>1.0884999999999903</v>
      </c>
      <c r="D227" s="7">
        <f t="shared" si="42"/>
        <v>522.89588949034294</v>
      </c>
      <c r="E227" s="48">
        <f t="shared" si="43"/>
        <v>0.99979993648399235</v>
      </c>
      <c r="F227" s="48">
        <f t="shared" si="45"/>
        <v>3.2565563028219557E-5</v>
      </c>
      <c r="G227" s="7">
        <f t="shared" si="44"/>
        <v>1</v>
      </c>
      <c r="H227" s="7">
        <f t="shared" si="48"/>
        <v>0</v>
      </c>
      <c r="I227" s="7">
        <f t="shared" si="49"/>
        <v>522.89588949034294</v>
      </c>
      <c r="K227" t="str">
        <f t="shared" si="50"/>
        <v>$523</v>
      </c>
      <c r="L227" s="48">
        <f t="shared" si="51"/>
        <v>0</v>
      </c>
      <c r="M227" s="124">
        <f t="shared" si="52"/>
        <v>3.2565563028219557E-5</v>
      </c>
    </row>
    <row r="228" spans="1:13">
      <c r="A228" s="126">
        <f t="shared" si="46"/>
        <v>1.0889999999999902</v>
      </c>
      <c r="B228" s="126">
        <f t="shared" si="41"/>
        <v>1.0899999999999901</v>
      </c>
      <c r="C228" s="126">
        <f t="shared" si="47"/>
        <v>1.0894999999999901</v>
      </c>
      <c r="D228" s="7">
        <f t="shared" si="42"/>
        <v>523.37627156612643</v>
      </c>
      <c r="E228" s="48">
        <f t="shared" si="43"/>
        <v>0.99982820289625385</v>
      </c>
      <c r="F228" s="48">
        <f t="shared" si="45"/>
        <v>2.8266412261501728E-5</v>
      </c>
      <c r="G228" s="7">
        <f t="shared" si="44"/>
        <v>1</v>
      </c>
      <c r="H228" s="7">
        <f t="shared" si="48"/>
        <v>0</v>
      </c>
      <c r="I228" s="7">
        <f t="shared" si="49"/>
        <v>523.37627156612643</v>
      </c>
      <c r="K228" t="str">
        <f t="shared" si="50"/>
        <v>$523</v>
      </c>
      <c r="L228" s="48">
        <f t="shared" si="51"/>
        <v>0</v>
      </c>
      <c r="M228" s="124">
        <f t="shared" si="52"/>
        <v>2.8266412261501728E-5</v>
      </c>
    </row>
    <row r="229" spans="1:13">
      <c r="A229" s="126">
        <f t="shared" si="46"/>
        <v>1.0899999999999901</v>
      </c>
      <c r="B229" s="126">
        <f t="shared" si="41"/>
        <v>1.09099999999999</v>
      </c>
      <c r="C229" s="126">
        <f t="shared" si="47"/>
        <v>1.09049999999999</v>
      </c>
      <c r="D229" s="7">
        <f t="shared" si="42"/>
        <v>523.85665364190982</v>
      </c>
      <c r="E229" s="48">
        <f t="shared" si="43"/>
        <v>0.99985269849209235</v>
      </c>
      <c r="F229" s="48">
        <f t="shared" si="45"/>
        <v>2.4495595838502915E-5</v>
      </c>
      <c r="G229" s="7">
        <f t="shared" si="44"/>
        <v>1</v>
      </c>
      <c r="H229" s="7">
        <f t="shared" si="48"/>
        <v>0</v>
      </c>
      <c r="I229" s="7">
        <f t="shared" si="49"/>
        <v>523.85665364190982</v>
      </c>
      <c r="K229" t="str">
        <f t="shared" si="50"/>
        <v>$524</v>
      </c>
      <c r="L229" s="48">
        <f t="shared" si="51"/>
        <v>0</v>
      </c>
      <c r="M229" s="124">
        <f t="shared" si="52"/>
        <v>2.4495595838502915E-5</v>
      </c>
    </row>
    <row r="230" spans="1:13">
      <c r="A230" s="126">
        <f t="shared" si="46"/>
        <v>1.09099999999999</v>
      </c>
      <c r="B230" s="126">
        <f t="shared" si="41"/>
        <v>1.0919999999999899</v>
      </c>
      <c r="C230" s="126">
        <f t="shared" si="47"/>
        <v>1.0914999999999899</v>
      </c>
      <c r="D230" s="7">
        <f t="shared" si="42"/>
        <v>524.33703571769331</v>
      </c>
      <c r="E230" s="48">
        <f t="shared" si="43"/>
        <v>0.99987389237586133</v>
      </c>
      <c r="F230" s="48">
        <f t="shared" si="45"/>
        <v>2.1193883768977351E-5</v>
      </c>
      <c r="G230" s="7">
        <f t="shared" si="44"/>
        <v>1</v>
      </c>
      <c r="H230" s="7">
        <f t="shared" si="48"/>
        <v>0</v>
      </c>
      <c r="I230" s="7">
        <f t="shared" si="49"/>
        <v>524.33703571769331</v>
      </c>
      <c r="K230" t="str">
        <f t="shared" si="50"/>
        <v>$524</v>
      </c>
      <c r="L230" s="48">
        <f t="shared" si="51"/>
        <v>0</v>
      </c>
      <c r="M230" s="124">
        <f t="shared" si="52"/>
        <v>2.1193883768977351E-5</v>
      </c>
    </row>
    <row r="231" spans="1:13">
      <c r="A231" s="126">
        <f t="shared" si="46"/>
        <v>1.0919999999999899</v>
      </c>
      <c r="B231" s="126">
        <f t="shared" ref="B231:B238" si="53">IF(B230+$D$17&gt;$D$16,0,B230+$D$17)</f>
        <v>1.0929999999999898</v>
      </c>
      <c r="C231" s="126">
        <f t="shared" si="47"/>
        <v>1.0924999999999898</v>
      </c>
      <c r="D231" s="7">
        <f t="shared" ref="D231:D239" si="54">+$C$10*C231</f>
        <v>524.81741779347669</v>
      </c>
      <c r="E231" s="48">
        <f t="shared" ref="E231:E239" si="55">_xlfn.NORM.DIST(C231,1,$C$13,TRUE)</f>
        <v>0.99989220026652248</v>
      </c>
      <c r="F231" s="48">
        <f t="shared" si="45"/>
        <v>1.8307890661151127E-5</v>
      </c>
      <c r="G231" s="7">
        <f t="shared" ref="G231:G239" si="56">IF(D231&lt;$C$12,0,1)</f>
        <v>1</v>
      </c>
      <c r="H231" s="7">
        <f t="shared" si="48"/>
        <v>0</v>
      </c>
      <c r="I231" s="7">
        <f t="shared" si="49"/>
        <v>524.81741779347669</v>
      </c>
      <c r="K231" t="str">
        <f t="shared" si="50"/>
        <v>$525</v>
      </c>
      <c r="L231" s="48">
        <f t="shared" si="51"/>
        <v>0</v>
      </c>
      <c r="M231" s="124">
        <f t="shared" si="52"/>
        <v>1.8307890661151127E-5</v>
      </c>
    </row>
    <row r="232" spans="1:13">
      <c r="A232" s="126">
        <f t="shared" si="46"/>
        <v>1.0929999999999898</v>
      </c>
      <c r="B232" s="126">
        <f t="shared" si="53"/>
        <v>1.0939999999999896</v>
      </c>
      <c r="C232" s="126">
        <f t="shared" si="47"/>
        <v>1.0934999999999897</v>
      </c>
      <c r="D232" s="7">
        <f t="shared" si="54"/>
        <v>525.29779986926019</v>
      </c>
      <c r="E232" s="48">
        <f t="shared" si="55"/>
        <v>0.99990798987252572</v>
      </c>
      <c r="F232" s="48">
        <f t="shared" ref="F232:F239" si="57">+E232-E231</f>
        <v>1.5789606003235868E-5</v>
      </c>
      <c r="G232" s="7">
        <f t="shared" si="56"/>
        <v>1</v>
      </c>
      <c r="H232" s="7">
        <f t="shared" si="48"/>
        <v>0</v>
      </c>
      <c r="I232" s="7">
        <f t="shared" si="49"/>
        <v>525.29779986926019</v>
      </c>
      <c r="K232" t="str">
        <f t="shared" si="50"/>
        <v>$525</v>
      </c>
      <c r="L232" s="48">
        <f t="shared" si="51"/>
        <v>0</v>
      </c>
      <c r="M232" s="124">
        <f t="shared" si="52"/>
        <v>1.5789606003235868E-5</v>
      </c>
    </row>
    <row r="233" spans="1:13">
      <c r="A233" s="126">
        <f t="shared" ref="A233:A239" si="58">+A232+0.001</f>
        <v>1.0939999999999896</v>
      </c>
      <c r="B233" s="126">
        <f t="shared" si="53"/>
        <v>1.0949999999999895</v>
      </c>
      <c r="C233" s="126">
        <f t="shared" si="47"/>
        <v>1.0944999999999896</v>
      </c>
      <c r="D233" s="7">
        <f t="shared" si="54"/>
        <v>525.77818194504368</v>
      </c>
      <c r="E233" s="48">
        <f t="shared" si="55"/>
        <v>0.9999215858206163</v>
      </c>
      <c r="F233" s="48">
        <f t="shared" si="57"/>
        <v>1.3595948090583398E-5</v>
      </c>
      <c r="G233" s="7">
        <f t="shared" si="56"/>
        <v>1</v>
      </c>
      <c r="H233" s="7">
        <f t="shared" si="48"/>
        <v>0</v>
      </c>
      <c r="I233" s="7">
        <f t="shared" si="49"/>
        <v>525.77818194504368</v>
      </c>
      <c r="K233" t="str">
        <f t="shared" si="50"/>
        <v>$526</v>
      </c>
      <c r="L233" s="48">
        <f t="shared" si="51"/>
        <v>0</v>
      </c>
      <c r="M233" s="124">
        <f t="shared" si="52"/>
        <v>1.3595948090583398E-5</v>
      </c>
    </row>
    <row r="234" spans="1:13">
      <c r="A234" s="126">
        <f t="shared" si="58"/>
        <v>1.0949999999999895</v>
      </c>
      <c r="B234" s="126">
        <f t="shared" si="53"/>
        <v>1.0959999999999894</v>
      </c>
      <c r="C234" s="126">
        <f t="shared" si="47"/>
        <v>1.0954999999999895</v>
      </c>
      <c r="D234" s="7">
        <f t="shared" si="54"/>
        <v>526.25856402082707</v>
      </c>
      <c r="E234" s="48">
        <f t="shared" si="55"/>
        <v>0.99993327416297018</v>
      </c>
      <c r="F234" s="48">
        <f t="shared" si="57"/>
        <v>1.1688342353877168E-5</v>
      </c>
      <c r="G234" s="7">
        <f t="shared" si="56"/>
        <v>1</v>
      </c>
      <c r="H234" s="7">
        <f t="shared" si="48"/>
        <v>0</v>
      </c>
      <c r="I234" s="7">
        <f t="shared" si="49"/>
        <v>526.25856402082707</v>
      </c>
      <c r="K234" t="str">
        <f t="shared" si="50"/>
        <v>$526</v>
      </c>
      <c r="L234" s="48">
        <f t="shared" si="51"/>
        <v>0</v>
      </c>
      <c r="M234" s="124">
        <f t="shared" si="52"/>
        <v>1.1688342353877168E-5</v>
      </c>
    </row>
    <row r="235" spans="1:13">
      <c r="A235" s="126">
        <f t="shared" si="58"/>
        <v>1.0959999999999894</v>
      </c>
      <c r="B235" s="126">
        <f t="shared" si="53"/>
        <v>1.0969999999999893</v>
      </c>
      <c r="C235" s="126">
        <f t="shared" si="47"/>
        <v>1.0964999999999894</v>
      </c>
      <c r="D235" s="7">
        <f t="shared" si="54"/>
        <v>526.73894609661056</v>
      </c>
      <c r="E235" s="48">
        <f t="shared" si="55"/>
        <v>0.99994330648746566</v>
      </c>
      <c r="F235" s="48">
        <f t="shared" si="57"/>
        <v>1.0032324495479195E-5</v>
      </c>
      <c r="G235" s="7">
        <f t="shared" si="56"/>
        <v>1</v>
      </c>
      <c r="H235" s="7">
        <f t="shared" si="48"/>
        <v>0</v>
      </c>
      <c r="I235" s="7">
        <f t="shared" si="49"/>
        <v>526.73894609661056</v>
      </c>
      <c r="K235" t="str">
        <f t="shared" si="50"/>
        <v>$527</v>
      </c>
      <c r="L235" s="48">
        <f t="shared" si="51"/>
        <v>0</v>
      </c>
      <c r="M235" s="124">
        <f t="shared" si="52"/>
        <v>1.0032324495479195E-5</v>
      </c>
    </row>
    <row r="236" spans="1:13">
      <c r="A236" s="126">
        <f t="shared" si="58"/>
        <v>1.0969999999999893</v>
      </c>
      <c r="B236" s="126">
        <f t="shared" si="53"/>
        <v>1.0979999999999892</v>
      </c>
      <c r="C236" s="126">
        <f t="shared" si="47"/>
        <v>1.0974999999999893</v>
      </c>
      <c r="D236" s="7">
        <f t="shared" si="54"/>
        <v>527.21932817239406</v>
      </c>
      <c r="E236" s="48">
        <f t="shared" si="55"/>
        <v>0.9999519036559823</v>
      </c>
      <c r="F236" s="48">
        <f t="shared" si="57"/>
        <v>8.5971685166441603E-6</v>
      </c>
      <c r="G236" s="7">
        <f t="shared" si="56"/>
        <v>1</v>
      </c>
      <c r="H236" s="7">
        <f t="shared" si="48"/>
        <v>0</v>
      </c>
      <c r="I236" s="7">
        <f t="shared" si="49"/>
        <v>527.21932817239406</v>
      </c>
      <c r="K236" t="str">
        <f t="shared" si="50"/>
        <v>$527</v>
      </c>
      <c r="L236" s="48">
        <f t="shared" si="51"/>
        <v>0</v>
      </c>
      <c r="M236" s="124">
        <f t="shared" si="52"/>
        <v>8.5971685166441603E-6</v>
      </c>
    </row>
    <row r="237" spans="1:13">
      <c r="A237" s="126">
        <f t="shared" si="58"/>
        <v>1.0979999999999892</v>
      </c>
      <c r="B237" s="126">
        <f t="shared" si="53"/>
        <v>1.0989999999999891</v>
      </c>
      <c r="C237" s="126">
        <f t="shared" si="47"/>
        <v>1.0984999999999892</v>
      </c>
      <c r="D237" s="7">
        <f t="shared" si="54"/>
        <v>527.69971024817744</v>
      </c>
      <c r="E237" s="48">
        <f t="shared" si="55"/>
        <v>0.99995925919544137</v>
      </c>
      <c r="F237" s="48">
        <f t="shared" si="57"/>
        <v>7.3555394590751888E-6</v>
      </c>
      <c r="G237" s="7">
        <f t="shared" si="56"/>
        <v>1</v>
      </c>
      <c r="H237" s="7">
        <f t="shared" si="48"/>
        <v>0</v>
      </c>
      <c r="I237" s="7">
        <f t="shared" si="49"/>
        <v>527.69971024817744</v>
      </c>
      <c r="K237" t="str">
        <f t="shared" si="50"/>
        <v>$528</v>
      </c>
      <c r="L237" s="48">
        <f t="shared" si="51"/>
        <v>0</v>
      </c>
      <c r="M237" s="124">
        <f t="shared" si="52"/>
        <v>7.3555394590751888E-6</v>
      </c>
    </row>
    <row r="238" spans="1:13">
      <c r="A238" s="126">
        <f t="shared" si="58"/>
        <v>1.0989999999999891</v>
      </c>
      <c r="B238" s="126">
        <f t="shared" si="53"/>
        <v>1.099999999999989</v>
      </c>
      <c r="C238" s="126">
        <f t="shared" si="47"/>
        <v>1.099499999999989</v>
      </c>
      <c r="D238" s="7">
        <f t="shared" si="54"/>
        <v>528.18009232396093</v>
      </c>
      <c r="E238" s="48">
        <f t="shared" si="55"/>
        <v>0.99996554236588486</v>
      </c>
      <c r="F238" s="48">
        <f t="shared" si="57"/>
        <v>6.2831704434884728E-6</v>
      </c>
      <c r="G238" s="7">
        <f t="shared" si="56"/>
        <v>1</v>
      </c>
      <c r="H238" s="7">
        <f t="shared" si="48"/>
        <v>0</v>
      </c>
      <c r="I238" s="7">
        <f t="shared" si="49"/>
        <v>528.18009232396093</v>
      </c>
      <c r="K238" t="str">
        <f t="shared" si="50"/>
        <v>$528</v>
      </c>
      <c r="L238" s="48">
        <f t="shared" si="51"/>
        <v>0</v>
      </c>
      <c r="M238" s="124">
        <f t="shared" si="52"/>
        <v>6.2831704434884728E-6</v>
      </c>
    </row>
    <row r="239" spans="1:13">
      <c r="A239" s="126">
        <f t="shared" si="58"/>
        <v>1.099999999999989</v>
      </c>
      <c r="B239" s="126">
        <f>+A239</f>
        <v>1.099999999999989</v>
      </c>
      <c r="C239" s="126">
        <f t="shared" ref="C239" si="59">AVERAGE(A239:B239)</f>
        <v>1.099999999999989</v>
      </c>
      <c r="D239" s="7">
        <f t="shared" si="54"/>
        <v>528.42028336185263</v>
      </c>
      <c r="E239" s="48">
        <f t="shared" si="55"/>
        <v>0.99996832875816677</v>
      </c>
      <c r="F239" s="48">
        <f t="shared" si="57"/>
        <v>2.7863922819060249E-6</v>
      </c>
      <c r="G239" s="7">
        <f t="shared" si="56"/>
        <v>1</v>
      </c>
      <c r="H239" s="7">
        <f t="shared" si="48"/>
        <v>0</v>
      </c>
      <c r="I239" s="7">
        <f t="shared" si="49"/>
        <v>528.42028336185263</v>
      </c>
      <c r="K239" t="str">
        <f t="shared" si="50"/>
        <v>$528</v>
      </c>
      <c r="L239" s="48">
        <f t="shared" si="51"/>
        <v>0</v>
      </c>
      <c r="M239" s="124">
        <f t="shared" si="52"/>
        <v>2.7863922819060249E-6</v>
      </c>
    </row>
    <row r="243" spans="1:9" ht="18.75">
      <c r="A243" s="63" t="s">
        <v>660</v>
      </c>
    </row>
    <row r="246" spans="1:9">
      <c r="A246" s="150"/>
      <c r="B246" s="150"/>
      <c r="C246" s="150" t="s">
        <v>346</v>
      </c>
      <c r="D246" s="28" t="s">
        <v>346</v>
      </c>
      <c r="E246" s="28"/>
      <c r="F246" s="28"/>
      <c r="G246" s="28"/>
      <c r="H246" s="149"/>
      <c r="I246" s="149"/>
    </row>
    <row r="247" spans="1:9" ht="15.75" thickBot="1">
      <c r="A247" s="150" t="s">
        <v>661</v>
      </c>
      <c r="B247" s="150"/>
      <c r="C247" s="150" t="s">
        <v>662</v>
      </c>
      <c r="D247" s="28" t="s">
        <v>302</v>
      </c>
      <c r="E247" s="150" t="s">
        <v>342</v>
      </c>
      <c r="F247" s="28"/>
      <c r="G247" s="28"/>
      <c r="H247" s="149"/>
      <c r="I247" s="149"/>
    </row>
    <row r="248" spans="1:9">
      <c r="A248" s="151" t="s">
        <v>663</v>
      </c>
      <c r="B248" s="152"/>
      <c r="C248" s="162" t="s">
        <v>664</v>
      </c>
      <c r="D248" s="165" t="s">
        <v>561</v>
      </c>
      <c r="E248" s="152" t="s">
        <v>667</v>
      </c>
      <c r="F248" s="153"/>
      <c r="G248" s="153"/>
      <c r="H248" s="153"/>
      <c r="I248" s="154"/>
    </row>
    <row r="249" spans="1:9">
      <c r="A249" s="155"/>
      <c r="B249" s="156"/>
      <c r="C249" s="163" t="s">
        <v>665</v>
      </c>
      <c r="D249" s="166" t="s">
        <v>562</v>
      </c>
      <c r="E249" t="s">
        <v>668</v>
      </c>
      <c r="I249" s="157"/>
    </row>
    <row r="250" spans="1:9">
      <c r="A250" s="155"/>
      <c r="B250" s="156"/>
      <c r="C250" s="163" t="s">
        <v>666</v>
      </c>
      <c r="D250" s="166" t="s">
        <v>538</v>
      </c>
      <c r="E250" t="s">
        <v>669</v>
      </c>
      <c r="I250" s="157"/>
    </row>
    <row r="251" spans="1:9">
      <c r="A251" s="155"/>
      <c r="B251" s="156"/>
      <c r="C251" s="163"/>
      <c r="D251" s="166"/>
      <c r="I251" s="157"/>
    </row>
    <row r="252" spans="1:9">
      <c r="A252" s="155" t="s">
        <v>681</v>
      </c>
      <c r="B252" s="156"/>
      <c r="C252" s="163" t="s">
        <v>334</v>
      </c>
      <c r="D252" s="166" t="s">
        <v>231</v>
      </c>
      <c r="E252" s="156" t="s">
        <v>670</v>
      </c>
      <c r="I252" s="157"/>
    </row>
    <row r="253" spans="1:9">
      <c r="A253" s="155"/>
      <c r="B253" s="156"/>
      <c r="C253" s="163"/>
      <c r="D253" s="166"/>
      <c r="I253" s="157"/>
    </row>
    <row r="254" spans="1:9">
      <c r="A254" s="155" t="s">
        <v>678</v>
      </c>
      <c r="B254" s="156"/>
      <c r="C254" s="163" t="s">
        <v>335</v>
      </c>
      <c r="D254" s="166" t="s">
        <v>693</v>
      </c>
      <c r="E254" s="156" t="s">
        <v>679</v>
      </c>
      <c r="I254" s="157"/>
    </row>
    <row r="255" spans="1:9">
      <c r="A255" s="155"/>
      <c r="B255" s="156"/>
      <c r="C255" s="163" t="s">
        <v>356</v>
      </c>
      <c r="D255" s="166" t="s">
        <v>694</v>
      </c>
      <c r="E255" t="s">
        <v>680</v>
      </c>
      <c r="I255" s="157"/>
    </row>
    <row r="256" spans="1:9">
      <c r="A256" s="155"/>
      <c r="B256" s="156"/>
      <c r="C256" s="163"/>
      <c r="D256" s="166"/>
      <c r="I256" s="157"/>
    </row>
    <row r="257" spans="1:9">
      <c r="A257" s="155" t="s">
        <v>683</v>
      </c>
      <c r="B257" s="156"/>
      <c r="C257" s="163" t="s">
        <v>655</v>
      </c>
      <c r="D257" s="166" t="s">
        <v>682</v>
      </c>
      <c r="E257" s="156" t="s">
        <v>684</v>
      </c>
      <c r="I257" s="157"/>
    </row>
    <row r="258" spans="1:9">
      <c r="A258" s="155"/>
      <c r="B258" s="156"/>
      <c r="C258" s="163" t="s">
        <v>656</v>
      </c>
      <c r="D258" s="166" t="s">
        <v>685</v>
      </c>
      <c r="E258" t="s">
        <v>686</v>
      </c>
      <c r="I258" s="157"/>
    </row>
    <row r="259" spans="1:9">
      <c r="A259" s="155"/>
      <c r="B259" s="156"/>
      <c r="C259" s="163" t="s">
        <v>657</v>
      </c>
      <c r="D259" s="166" t="s">
        <v>687</v>
      </c>
      <c r="E259" t="s">
        <v>688</v>
      </c>
      <c r="I259" s="157"/>
    </row>
    <row r="260" spans="1:9">
      <c r="A260" s="155"/>
      <c r="B260" s="156"/>
      <c r="C260" s="163"/>
      <c r="D260" s="166"/>
      <c r="I260" s="157"/>
    </row>
    <row r="261" spans="1:9">
      <c r="A261" s="155" t="s">
        <v>414</v>
      </c>
      <c r="B261" s="156"/>
      <c r="C261" s="163" t="s">
        <v>689</v>
      </c>
      <c r="D261" s="166" t="s">
        <v>231</v>
      </c>
      <c r="E261" s="156" t="s">
        <v>692</v>
      </c>
      <c r="I261" s="157"/>
    </row>
    <row r="262" spans="1:9">
      <c r="A262" s="155"/>
      <c r="B262" s="156"/>
      <c r="C262" s="163" t="s">
        <v>690</v>
      </c>
      <c r="D262" s="166" t="s">
        <v>540</v>
      </c>
      <c r="E262" t="s">
        <v>695</v>
      </c>
      <c r="I262" s="157"/>
    </row>
    <row r="263" spans="1:9">
      <c r="A263" s="155"/>
      <c r="B263" s="156"/>
      <c r="C263" s="163" t="s">
        <v>691</v>
      </c>
      <c r="D263" s="166" t="s">
        <v>541</v>
      </c>
      <c r="E263" t="s">
        <v>696</v>
      </c>
      <c r="I263" s="157"/>
    </row>
    <row r="264" spans="1:9">
      <c r="A264" s="155"/>
      <c r="B264" s="156"/>
      <c r="C264" s="163"/>
      <c r="D264" s="166"/>
      <c r="I264" s="157"/>
    </row>
    <row r="265" spans="1:9" ht="15.75" thickBot="1">
      <c r="A265" s="158"/>
      <c r="B265" s="159"/>
      <c r="C265" s="164"/>
      <c r="D265" s="167"/>
      <c r="E265" s="160"/>
      <c r="F265" s="160"/>
      <c r="G265" s="160"/>
      <c r="H265" s="160"/>
      <c r="I265" s="161"/>
    </row>
  </sheetData>
  <phoneticPr fontId="8" type="noConversion"/>
  <pageMargins left="0.7" right="0.7" top="0.75" bottom="0.75" header="0.3" footer="0.3"/>
  <pageSetup scale="35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E957B-E9A0-4563-8C71-6FABA1967031}">
  <sheetPr>
    <tabColor rgb="FF77C4D5"/>
    <pageSetUpPr fitToPage="1"/>
  </sheetPr>
  <dimension ref="A1:M265"/>
  <sheetViews>
    <sheetView topLeftCell="J14" zoomScale="120" zoomScaleNormal="120" workbookViewId="0">
      <selection activeCell="Q28" sqref="Q28"/>
    </sheetView>
  </sheetViews>
  <sheetFormatPr defaultRowHeight="15"/>
  <cols>
    <col min="1" max="1" width="11.7109375" style="126" customWidth="1"/>
    <col min="2" max="2" width="26.7109375" style="126" customWidth="1"/>
    <col min="3" max="3" width="11.7109375" style="126" customWidth="1"/>
    <col min="4" max="4" width="17.140625" customWidth="1"/>
    <col min="5" max="5" width="16.28515625" customWidth="1"/>
    <col min="6" max="6" width="16.85546875" customWidth="1"/>
    <col min="7" max="7" width="17.85546875" customWidth="1"/>
    <col min="8" max="9" width="13.42578125" customWidth="1"/>
    <col min="12" max="12" width="14.7109375" style="1" customWidth="1"/>
    <col min="13" max="13" width="9.7109375" style="124" bestFit="1" customWidth="1"/>
  </cols>
  <sheetData>
    <row r="1" spans="1:10" ht="18.75">
      <c r="A1" s="169" t="s">
        <v>238</v>
      </c>
      <c r="B1" s="125"/>
      <c r="C1" s="125"/>
    </row>
    <row r="2" spans="1:10" ht="18.75">
      <c r="A2" s="169" t="s">
        <v>239</v>
      </c>
      <c r="B2" s="125"/>
      <c r="C2" s="125"/>
    </row>
    <row r="3" spans="1:10" ht="18.75">
      <c r="A3" s="169" t="s">
        <v>724</v>
      </c>
      <c r="B3" s="125"/>
      <c r="C3" s="125"/>
    </row>
    <row r="6" spans="1:10" ht="21">
      <c r="A6" s="63" t="s">
        <v>548</v>
      </c>
      <c r="B6" s="129"/>
      <c r="C6" s="129"/>
    </row>
    <row r="8" spans="1:10">
      <c r="A8" s="127"/>
      <c r="B8" s="50"/>
      <c r="C8" s="69" t="s">
        <v>658</v>
      </c>
      <c r="D8" s="69" t="s">
        <v>716</v>
      </c>
      <c r="E8" s="69" t="s">
        <v>717</v>
      </c>
      <c r="F8" s="117"/>
      <c r="G8" s="50"/>
      <c r="H8" s="50"/>
    </row>
    <row r="9" spans="1:10" ht="18.75">
      <c r="A9" s="127" t="s">
        <v>467</v>
      </c>
      <c r="B9" s="50" t="s">
        <v>302</v>
      </c>
      <c r="C9" s="69" t="s">
        <v>654</v>
      </c>
      <c r="D9" s="69" t="s">
        <v>659</v>
      </c>
      <c r="E9" s="69" t="s">
        <v>659</v>
      </c>
      <c r="F9" s="50" t="s">
        <v>342</v>
      </c>
      <c r="G9" s="50"/>
      <c r="H9" s="50"/>
      <c r="J9" s="63" t="s">
        <v>454</v>
      </c>
    </row>
    <row r="10" spans="1:10">
      <c r="A10" s="126" t="s">
        <v>234</v>
      </c>
      <c r="B10" t="s">
        <v>534</v>
      </c>
      <c r="C10" s="7">
        <f>+E10</f>
        <v>520</v>
      </c>
      <c r="D10" s="7">
        <f>+'Tab23 Table 3.3'!E23</f>
        <v>480.38207578350722</v>
      </c>
      <c r="E10" s="7">
        <v>520</v>
      </c>
      <c r="F10" t="s">
        <v>700</v>
      </c>
      <c r="J10" t="s">
        <v>719</v>
      </c>
    </row>
    <row r="11" spans="1:10">
      <c r="A11" s="126" t="s">
        <v>235</v>
      </c>
      <c r="B11" t="s">
        <v>539</v>
      </c>
      <c r="C11" s="7">
        <f t="shared" ref="C11:C12" si="0">+E11</f>
        <v>512.5</v>
      </c>
      <c r="D11" s="7">
        <v>512.5</v>
      </c>
      <c r="E11" s="7">
        <f>+D11</f>
        <v>512.5</v>
      </c>
      <c r="F11" t="s">
        <v>476</v>
      </c>
      <c r="J11" t="s">
        <v>720</v>
      </c>
    </row>
    <row r="12" spans="1:10">
      <c r="A12" s="126" t="s">
        <v>236</v>
      </c>
      <c r="B12" s="3" t="s">
        <v>549</v>
      </c>
      <c r="C12" s="7">
        <f t="shared" si="0"/>
        <v>512.5</v>
      </c>
      <c r="D12" s="7">
        <f>+D11</f>
        <v>512.5</v>
      </c>
      <c r="E12" s="7">
        <f>+E11</f>
        <v>512.5</v>
      </c>
      <c r="F12" t="s">
        <v>476</v>
      </c>
      <c r="G12" s="3"/>
      <c r="H12" s="3"/>
    </row>
    <row r="13" spans="1:10">
      <c r="A13" s="126" t="s">
        <v>516</v>
      </c>
      <c r="B13" t="s">
        <v>550</v>
      </c>
      <c r="C13" s="6">
        <f t="shared" ref="C13:C17" si="1">+D13</f>
        <v>2.5000000000000001E-2</v>
      </c>
      <c r="D13" s="6">
        <v>2.5000000000000001E-2</v>
      </c>
      <c r="E13" s="6">
        <f>+D13</f>
        <v>2.5000000000000001E-2</v>
      </c>
      <c r="F13" t="s">
        <v>697</v>
      </c>
      <c r="J13" t="s">
        <v>721</v>
      </c>
    </row>
    <row r="14" spans="1:10">
      <c r="A14" s="126" t="s">
        <v>484</v>
      </c>
      <c r="B14" t="s">
        <v>551</v>
      </c>
      <c r="C14" s="120">
        <f>+E14</f>
        <v>13</v>
      </c>
      <c r="D14" s="120">
        <f>+D13*D10</f>
        <v>12.00955189458768</v>
      </c>
      <c r="E14" s="120">
        <f>+E13*E10</f>
        <v>13</v>
      </c>
      <c r="F14" t="s">
        <v>698</v>
      </c>
    </row>
    <row r="15" spans="1:10">
      <c r="A15" s="126" t="s">
        <v>487</v>
      </c>
      <c r="B15" s="126" t="s">
        <v>557</v>
      </c>
      <c r="C15" s="126">
        <f t="shared" si="1"/>
        <v>0.9</v>
      </c>
      <c r="D15" s="126">
        <v>0.9</v>
      </c>
      <c r="E15" s="126">
        <f>+D15</f>
        <v>0.9</v>
      </c>
      <c r="F15" t="s">
        <v>699</v>
      </c>
      <c r="J15" t="s">
        <v>718</v>
      </c>
    </row>
    <row r="16" spans="1:10">
      <c r="A16" s="126" t="s">
        <v>489</v>
      </c>
      <c r="B16" s="126" t="s">
        <v>558</v>
      </c>
      <c r="C16" s="126">
        <f t="shared" si="1"/>
        <v>1.1000000000000001</v>
      </c>
      <c r="D16" s="126">
        <f>2-D15</f>
        <v>1.1000000000000001</v>
      </c>
      <c r="E16" s="126">
        <f t="shared" ref="E16:E17" si="2">+D16</f>
        <v>1.1000000000000001</v>
      </c>
      <c r="F16" t="s">
        <v>699</v>
      </c>
    </row>
    <row r="17" spans="1:11">
      <c r="A17" s="126" t="s">
        <v>559</v>
      </c>
      <c r="B17" s="126" t="s">
        <v>560</v>
      </c>
      <c r="C17" s="126">
        <f t="shared" si="1"/>
        <v>1E-3</v>
      </c>
      <c r="D17" s="126">
        <v>1E-3</v>
      </c>
      <c r="E17" s="126">
        <f t="shared" si="2"/>
        <v>1E-3</v>
      </c>
      <c r="F17" t="s">
        <v>699</v>
      </c>
      <c r="J17" t="s">
        <v>715</v>
      </c>
    </row>
    <row r="18" spans="1:11">
      <c r="J18" t="s">
        <v>701</v>
      </c>
    </row>
    <row r="23" spans="1:11" ht="14.45" customHeight="1">
      <c r="A23" s="63" t="s">
        <v>671</v>
      </c>
    </row>
    <row r="24" spans="1:11" ht="14.45" customHeight="1">
      <c r="A24" s="63"/>
    </row>
    <row r="25" spans="1:11" ht="14.45" customHeight="1">
      <c r="A25" s="127"/>
      <c r="B25" s="50"/>
      <c r="C25" s="69" t="s">
        <v>673</v>
      </c>
      <c r="D25" s="69"/>
      <c r="E25" s="69"/>
      <c r="F25" s="117"/>
      <c r="G25" s="50"/>
      <c r="H25" s="50"/>
    </row>
    <row r="26" spans="1:11" ht="14.45" customHeight="1">
      <c r="A26" s="127" t="s">
        <v>467</v>
      </c>
      <c r="B26" s="50" t="s">
        <v>302</v>
      </c>
      <c r="C26" s="69" t="s">
        <v>654</v>
      </c>
      <c r="D26" s="148" t="s">
        <v>607</v>
      </c>
      <c r="E26" s="69"/>
      <c r="F26" s="50"/>
      <c r="G26" s="50"/>
      <c r="H26" s="50"/>
    </row>
    <row r="27" spans="1:11" ht="14.45" customHeight="1">
      <c r="A27" s="126" t="s">
        <v>234</v>
      </c>
      <c r="B27" s="126" t="s">
        <v>674</v>
      </c>
      <c r="C27" s="6">
        <f>SUM(L38:L239)</f>
        <v>0.28095730889856485</v>
      </c>
      <c r="D27" s="10" t="s">
        <v>676</v>
      </c>
    </row>
    <row r="28" spans="1:11" ht="14.45" customHeight="1">
      <c r="A28" s="126" t="s">
        <v>235</v>
      </c>
      <c r="B28" s="126" t="s">
        <v>675</v>
      </c>
      <c r="C28" s="6">
        <f>SUM(M38:M239)</f>
        <v>0.71901101985960192</v>
      </c>
      <c r="D28" s="10" t="s">
        <v>677</v>
      </c>
    </row>
    <row r="29" spans="1:11" ht="14.45" customHeight="1"/>
    <row r="30" spans="1:11" ht="14.45" customHeight="1">
      <c r="B30" s="126" t="s">
        <v>672</v>
      </c>
    </row>
    <row r="31" spans="1:11" ht="14.45" customHeight="1"/>
    <row r="32" spans="1:11" ht="14.45" customHeight="1">
      <c r="A32" s="63" t="s">
        <v>555</v>
      </c>
      <c r="K32" s="63" t="s">
        <v>556</v>
      </c>
    </row>
    <row r="33" spans="1:13" ht="14.45" customHeight="1">
      <c r="F33" s="137"/>
    </row>
    <row r="35" spans="1:13">
      <c r="A35" s="134"/>
      <c r="B35" s="132" t="s">
        <v>563</v>
      </c>
      <c r="C35" s="135"/>
      <c r="D35" s="69" t="s">
        <v>538</v>
      </c>
      <c r="E35" s="69" t="s">
        <v>510</v>
      </c>
      <c r="F35" s="69" t="s">
        <v>564</v>
      </c>
      <c r="G35" s="69" t="s">
        <v>554</v>
      </c>
      <c r="H35" s="69" t="s">
        <v>231</v>
      </c>
      <c r="I35" s="69" t="s">
        <v>231</v>
      </c>
      <c r="K35" s="69"/>
      <c r="L35" s="130"/>
      <c r="M35" s="131"/>
    </row>
    <row r="36" spans="1:13" ht="13.15" customHeight="1">
      <c r="A36" s="133" t="s">
        <v>561</v>
      </c>
      <c r="B36" s="133" t="s">
        <v>562</v>
      </c>
      <c r="C36" s="133" t="s">
        <v>538</v>
      </c>
      <c r="D36" s="136" t="s">
        <v>231</v>
      </c>
      <c r="E36" s="136" t="s">
        <v>552</v>
      </c>
      <c r="F36" s="69" t="s">
        <v>552</v>
      </c>
      <c r="G36" s="69" t="s">
        <v>553</v>
      </c>
      <c r="H36" s="69" t="s">
        <v>540</v>
      </c>
      <c r="I36" s="69" t="s">
        <v>541</v>
      </c>
      <c r="J36" s="122"/>
      <c r="K36" s="69" t="s">
        <v>231</v>
      </c>
      <c r="L36" s="130" t="s">
        <v>540</v>
      </c>
      <c r="M36" s="131" t="s">
        <v>541</v>
      </c>
    </row>
    <row r="37" spans="1:13">
      <c r="A37" s="128" t="s">
        <v>331</v>
      </c>
      <c r="B37" s="128" t="s">
        <v>332</v>
      </c>
      <c r="C37" s="128" t="s">
        <v>341</v>
      </c>
      <c r="D37" s="122" t="s">
        <v>334</v>
      </c>
      <c r="E37" s="122" t="s">
        <v>335</v>
      </c>
      <c r="F37" s="122" t="s">
        <v>356</v>
      </c>
      <c r="G37" s="122" t="s">
        <v>655</v>
      </c>
      <c r="H37" s="122" t="s">
        <v>656</v>
      </c>
      <c r="I37" s="122" t="s">
        <v>657</v>
      </c>
      <c r="J37" s="122"/>
      <c r="K37" s="122" t="s">
        <v>689</v>
      </c>
      <c r="L37" s="122" t="s">
        <v>690</v>
      </c>
      <c r="M37" s="122" t="s">
        <v>691</v>
      </c>
    </row>
    <row r="38" spans="1:13">
      <c r="A38" s="126">
        <v>0</v>
      </c>
      <c r="B38" s="126">
        <f>+D15</f>
        <v>0.9</v>
      </c>
      <c r="C38" s="126">
        <f>AVERAGE(A38:B38)</f>
        <v>0.45</v>
      </c>
      <c r="D38" s="7">
        <f>+$C$10*C38</f>
        <v>234</v>
      </c>
      <c r="E38" s="48">
        <f>_xlfn.NORM.DIST(C38,1,$C$13,TRUE)</f>
        <v>1.4398924351450382E-107</v>
      </c>
      <c r="F38" s="48">
        <f>+E38</f>
        <v>1.4398924351450382E-107</v>
      </c>
      <c r="G38" s="7">
        <f>IF(D38&lt;$C$12,0,1)</f>
        <v>0</v>
      </c>
      <c r="H38" s="7">
        <f t="shared" ref="H38:H101" si="3">IF(G38=0,D38,0)</f>
        <v>234</v>
      </c>
      <c r="I38" s="7">
        <f t="shared" ref="I38:I101" si="4">IF(G38=1,D38,0)</f>
        <v>0</v>
      </c>
      <c r="K38" t="str">
        <f t="shared" ref="K38:K101" si="5">TEXT(D38,"$000")</f>
        <v>$234</v>
      </c>
      <c r="L38" s="48">
        <f>IF(H38=0,0,F38)</f>
        <v>1.4398924351450382E-107</v>
      </c>
      <c r="M38" s="124">
        <f>IF(I38=0,0,F38)</f>
        <v>0</v>
      </c>
    </row>
    <row r="39" spans="1:13">
      <c r="A39" s="126">
        <f>+B38</f>
        <v>0.9</v>
      </c>
      <c r="B39" s="126">
        <f t="shared" ref="B39:B102" si="6">IF(B38+$D$17&gt;$D$16,0,B38+$D$17)</f>
        <v>0.90100000000000002</v>
      </c>
      <c r="C39" s="126">
        <f t="shared" ref="C39:C102" si="7">AVERAGE(A39:B39)</f>
        <v>0.90050000000000008</v>
      </c>
      <c r="D39" s="7">
        <f t="shared" ref="D39:D102" si="8">+$C$10*C39</f>
        <v>468.26000000000005</v>
      </c>
      <c r="E39" s="48">
        <f t="shared" ref="E39:E102" si="9">_xlfn.NORM.DIST(C39,1,$C$13,TRUE)</f>
        <v>3.4457634115053502E-5</v>
      </c>
      <c r="F39" s="48">
        <f>+E39-E38</f>
        <v>3.4457634115053502E-5</v>
      </c>
      <c r="G39" s="7">
        <f t="shared" ref="G39:G102" si="10">IF(D39&lt;$C$12,0,1)</f>
        <v>0</v>
      </c>
      <c r="H39" s="7">
        <f t="shared" si="3"/>
        <v>468.26000000000005</v>
      </c>
      <c r="I39" s="7">
        <f t="shared" si="4"/>
        <v>0</v>
      </c>
      <c r="K39" t="str">
        <f t="shared" si="5"/>
        <v>$468</v>
      </c>
      <c r="L39" s="48">
        <f t="shared" ref="L39:L102" si="11">IF(H39=0,0,F39)</f>
        <v>3.4457634115053502E-5</v>
      </c>
      <c r="M39" s="124">
        <f t="shared" ref="M39:M102" si="12">IF(I39=0,0,F39)</f>
        <v>0</v>
      </c>
    </row>
    <row r="40" spans="1:13">
      <c r="A40" s="126">
        <f>+A39+0.001</f>
        <v>0.90100000000000002</v>
      </c>
      <c r="B40" s="126">
        <f t="shared" si="6"/>
        <v>0.90200000000000002</v>
      </c>
      <c r="C40" s="126">
        <f t="shared" si="7"/>
        <v>0.90149999999999997</v>
      </c>
      <c r="D40" s="7">
        <f t="shared" si="8"/>
        <v>468.78</v>
      </c>
      <c r="E40" s="48">
        <f t="shared" si="9"/>
        <v>4.0740804558550492E-5</v>
      </c>
      <c r="F40" s="48">
        <f t="shared" ref="F40:F103" si="13">+E40-E39</f>
        <v>6.2831704434969905E-6</v>
      </c>
      <c r="G40" s="7">
        <f t="shared" si="10"/>
        <v>0</v>
      </c>
      <c r="H40" s="7">
        <f t="shared" si="3"/>
        <v>468.78</v>
      </c>
      <c r="I40" s="7">
        <f t="shared" si="4"/>
        <v>0</v>
      </c>
      <c r="K40" t="str">
        <f t="shared" si="5"/>
        <v>$469</v>
      </c>
      <c r="L40" s="48">
        <f t="shared" si="11"/>
        <v>6.2831704434969905E-6</v>
      </c>
      <c r="M40" s="124">
        <f t="shared" si="12"/>
        <v>0</v>
      </c>
    </row>
    <row r="41" spans="1:13">
      <c r="A41" s="126">
        <f t="shared" ref="A41:A104" si="14">+A40+0.001</f>
        <v>0.90200000000000002</v>
      </c>
      <c r="B41" s="126">
        <f t="shared" si="6"/>
        <v>0.90300000000000002</v>
      </c>
      <c r="C41" s="126">
        <f t="shared" si="7"/>
        <v>0.90250000000000008</v>
      </c>
      <c r="D41" s="7">
        <f t="shared" si="8"/>
        <v>469.30000000000007</v>
      </c>
      <c r="E41" s="48">
        <f t="shared" si="9"/>
        <v>4.8096344017603245E-5</v>
      </c>
      <c r="F41" s="48">
        <f t="shared" si="13"/>
        <v>7.3555394590527526E-6</v>
      </c>
      <c r="G41" s="7">
        <f t="shared" si="10"/>
        <v>0</v>
      </c>
      <c r="H41" s="7">
        <f t="shared" si="3"/>
        <v>469.30000000000007</v>
      </c>
      <c r="I41" s="7">
        <f t="shared" si="4"/>
        <v>0</v>
      </c>
      <c r="K41" t="str">
        <f t="shared" si="5"/>
        <v>$469</v>
      </c>
      <c r="L41" s="48">
        <f t="shared" si="11"/>
        <v>7.3555394590527526E-6</v>
      </c>
      <c r="M41" s="124">
        <f t="shared" si="12"/>
        <v>0</v>
      </c>
    </row>
    <row r="42" spans="1:13">
      <c r="A42" s="126">
        <f t="shared" si="14"/>
        <v>0.90300000000000002</v>
      </c>
      <c r="B42" s="126">
        <f t="shared" si="6"/>
        <v>0.90400000000000003</v>
      </c>
      <c r="C42" s="126">
        <f t="shared" si="7"/>
        <v>0.90349999999999997</v>
      </c>
      <c r="D42" s="7">
        <f t="shared" si="8"/>
        <v>469.82</v>
      </c>
      <c r="E42" s="48">
        <f t="shared" si="9"/>
        <v>5.6693512534256289E-5</v>
      </c>
      <c r="F42" s="48">
        <f t="shared" si="13"/>
        <v>8.5971685166530439E-6</v>
      </c>
      <c r="G42" s="7">
        <f t="shared" si="10"/>
        <v>0</v>
      </c>
      <c r="H42" s="7">
        <f t="shared" si="3"/>
        <v>469.82</v>
      </c>
      <c r="I42" s="7">
        <f t="shared" si="4"/>
        <v>0</v>
      </c>
      <c r="K42" t="str">
        <f t="shared" si="5"/>
        <v>$470</v>
      </c>
      <c r="L42" s="48">
        <f t="shared" si="11"/>
        <v>8.5971685166530439E-6</v>
      </c>
      <c r="M42" s="124">
        <f t="shared" si="12"/>
        <v>0</v>
      </c>
    </row>
    <row r="43" spans="1:13">
      <c r="A43" s="126">
        <f t="shared" si="14"/>
        <v>0.90400000000000003</v>
      </c>
      <c r="B43" s="126">
        <f t="shared" si="6"/>
        <v>0.90500000000000003</v>
      </c>
      <c r="C43" s="126">
        <f t="shared" si="7"/>
        <v>0.90450000000000008</v>
      </c>
      <c r="D43" s="7">
        <f t="shared" si="8"/>
        <v>470.34000000000003</v>
      </c>
      <c r="E43" s="48">
        <f t="shared" si="9"/>
        <v>6.6725837029685562E-5</v>
      </c>
      <c r="F43" s="48">
        <f t="shared" si="13"/>
        <v>1.0032324495429274E-5</v>
      </c>
      <c r="G43" s="7">
        <f t="shared" si="10"/>
        <v>0</v>
      </c>
      <c r="H43" s="7">
        <f t="shared" si="3"/>
        <v>470.34000000000003</v>
      </c>
      <c r="I43" s="7">
        <f t="shared" si="4"/>
        <v>0</v>
      </c>
      <c r="K43" t="str">
        <f t="shared" si="5"/>
        <v>$470</v>
      </c>
      <c r="L43" s="48">
        <f t="shared" si="11"/>
        <v>1.0032324495429274E-5</v>
      </c>
      <c r="M43" s="124">
        <f t="shared" si="12"/>
        <v>0</v>
      </c>
    </row>
    <row r="44" spans="1:13">
      <c r="A44" s="126">
        <f t="shared" si="14"/>
        <v>0.90500000000000003</v>
      </c>
      <c r="B44" s="126">
        <f t="shared" si="6"/>
        <v>0.90600000000000003</v>
      </c>
      <c r="C44" s="126">
        <f t="shared" si="7"/>
        <v>0.90549999999999997</v>
      </c>
      <c r="D44" s="7">
        <f t="shared" si="8"/>
        <v>470.86</v>
      </c>
      <c r="E44" s="48">
        <f t="shared" si="9"/>
        <v>7.8414179383584618E-5</v>
      </c>
      <c r="F44" s="48">
        <f t="shared" si="13"/>
        <v>1.1688342353899055E-5</v>
      </c>
      <c r="G44" s="7">
        <f t="shared" si="10"/>
        <v>0</v>
      </c>
      <c r="H44" s="7">
        <f t="shared" si="3"/>
        <v>470.86</v>
      </c>
      <c r="I44" s="7">
        <f t="shared" si="4"/>
        <v>0</v>
      </c>
      <c r="K44" t="str">
        <f t="shared" si="5"/>
        <v>$471</v>
      </c>
      <c r="L44" s="48">
        <f t="shared" si="11"/>
        <v>1.1688342353899055E-5</v>
      </c>
      <c r="M44" s="124">
        <f t="shared" si="12"/>
        <v>0</v>
      </c>
    </row>
    <row r="45" spans="1:13">
      <c r="A45" s="126">
        <f t="shared" si="14"/>
        <v>0.90600000000000003</v>
      </c>
      <c r="B45" s="126">
        <f t="shared" si="6"/>
        <v>0.90700000000000003</v>
      </c>
      <c r="C45" s="126">
        <f t="shared" si="7"/>
        <v>0.90650000000000008</v>
      </c>
      <c r="D45" s="7">
        <f t="shared" si="8"/>
        <v>471.38000000000005</v>
      </c>
      <c r="E45" s="48">
        <f t="shared" si="9"/>
        <v>9.2010127474106718E-5</v>
      </c>
      <c r="F45" s="48">
        <f t="shared" si="13"/>
        <v>1.35959480905221E-5</v>
      </c>
      <c r="G45" s="7">
        <f t="shared" si="10"/>
        <v>0</v>
      </c>
      <c r="H45" s="7">
        <f t="shared" si="3"/>
        <v>471.38000000000005</v>
      </c>
      <c r="I45" s="7">
        <f t="shared" si="4"/>
        <v>0</v>
      </c>
      <c r="K45" t="str">
        <f t="shared" si="5"/>
        <v>$471</v>
      </c>
      <c r="L45" s="48">
        <f t="shared" si="11"/>
        <v>1.35959480905221E-5</v>
      </c>
      <c r="M45" s="124">
        <f t="shared" si="12"/>
        <v>0</v>
      </c>
    </row>
    <row r="46" spans="1:13">
      <c r="A46" s="126">
        <f t="shared" si="14"/>
        <v>0.90700000000000003</v>
      </c>
      <c r="B46" s="126">
        <f t="shared" si="6"/>
        <v>0.90800000000000003</v>
      </c>
      <c r="C46" s="126">
        <f t="shared" si="7"/>
        <v>0.90749999999999997</v>
      </c>
      <c r="D46" s="7">
        <f t="shared" si="8"/>
        <v>471.9</v>
      </c>
      <c r="E46" s="48">
        <f t="shared" si="9"/>
        <v>1.0779973347738768E-4</v>
      </c>
      <c r="F46" s="48">
        <f t="shared" si="13"/>
        <v>1.5789606003280957E-5</v>
      </c>
      <c r="G46" s="7">
        <f t="shared" si="10"/>
        <v>0</v>
      </c>
      <c r="H46" s="7">
        <f t="shared" si="3"/>
        <v>471.9</v>
      </c>
      <c r="I46" s="7">
        <f t="shared" si="4"/>
        <v>0</v>
      </c>
      <c r="K46" t="str">
        <f t="shared" si="5"/>
        <v>$472</v>
      </c>
      <c r="L46" s="48">
        <f t="shared" si="11"/>
        <v>1.5789606003280957E-5</v>
      </c>
      <c r="M46" s="124">
        <f t="shared" si="12"/>
        <v>0</v>
      </c>
    </row>
    <row r="47" spans="1:13">
      <c r="A47" s="126">
        <f t="shared" si="14"/>
        <v>0.90800000000000003</v>
      </c>
      <c r="B47" s="126">
        <f t="shared" si="6"/>
        <v>0.90900000000000003</v>
      </c>
      <c r="C47" s="126">
        <f t="shared" si="7"/>
        <v>0.90850000000000009</v>
      </c>
      <c r="D47" s="7">
        <f t="shared" si="8"/>
        <v>472.42000000000007</v>
      </c>
      <c r="E47" s="48">
        <f t="shared" si="9"/>
        <v>1.2610762413848835E-4</v>
      </c>
      <c r="F47" s="48">
        <f t="shared" si="13"/>
        <v>1.8307890661100671E-5</v>
      </c>
      <c r="G47" s="7">
        <f t="shared" si="10"/>
        <v>0</v>
      </c>
      <c r="H47" s="7">
        <f t="shared" si="3"/>
        <v>472.42000000000007</v>
      </c>
      <c r="I47" s="7">
        <f t="shared" si="4"/>
        <v>0</v>
      </c>
      <c r="K47" t="str">
        <f t="shared" si="5"/>
        <v>$472</v>
      </c>
      <c r="L47" s="48">
        <f t="shared" si="11"/>
        <v>1.8307890661100671E-5</v>
      </c>
      <c r="M47" s="124">
        <f t="shared" si="12"/>
        <v>0</v>
      </c>
    </row>
    <row r="48" spans="1:13">
      <c r="A48" s="126">
        <f t="shared" si="14"/>
        <v>0.90900000000000003</v>
      </c>
      <c r="B48" s="126">
        <f t="shared" si="6"/>
        <v>0.91</v>
      </c>
      <c r="C48" s="126">
        <f t="shared" si="7"/>
        <v>0.90949999999999998</v>
      </c>
      <c r="D48" s="7">
        <f t="shared" si="8"/>
        <v>472.94</v>
      </c>
      <c r="E48" s="48">
        <f t="shared" si="9"/>
        <v>1.473015079074719E-4</v>
      </c>
      <c r="F48" s="48">
        <f t="shared" si="13"/>
        <v>2.1193883768983558E-5</v>
      </c>
      <c r="G48" s="7">
        <f t="shared" si="10"/>
        <v>0</v>
      </c>
      <c r="H48" s="7">
        <f t="shared" si="3"/>
        <v>472.94</v>
      </c>
      <c r="I48" s="7">
        <f t="shared" si="4"/>
        <v>0</v>
      </c>
      <c r="K48" t="str">
        <f t="shared" si="5"/>
        <v>$473</v>
      </c>
      <c r="L48" s="48">
        <f t="shared" si="11"/>
        <v>2.1193883768983558E-5</v>
      </c>
      <c r="M48" s="124">
        <f t="shared" si="12"/>
        <v>0</v>
      </c>
    </row>
    <row r="49" spans="1:13">
      <c r="A49" s="126">
        <f t="shared" si="14"/>
        <v>0.91</v>
      </c>
      <c r="B49" s="126">
        <f t="shared" si="6"/>
        <v>0.91100000000000003</v>
      </c>
      <c r="C49" s="126">
        <f t="shared" si="7"/>
        <v>0.91050000000000009</v>
      </c>
      <c r="D49" s="7">
        <f t="shared" si="8"/>
        <v>473.46000000000004</v>
      </c>
      <c r="E49" s="48">
        <f t="shared" si="9"/>
        <v>1.7179710374593305E-4</v>
      </c>
      <c r="F49" s="48">
        <f t="shared" si="13"/>
        <v>2.4495595838461146E-5</v>
      </c>
      <c r="G49" s="7">
        <f t="shared" si="10"/>
        <v>0</v>
      </c>
      <c r="H49" s="7">
        <f t="shared" si="3"/>
        <v>473.46000000000004</v>
      </c>
      <c r="I49" s="7">
        <f t="shared" si="4"/>
        <v>0</v>
      </c>
      <c r="K49" t="str">
        <f t="shared" si="5"/>
        <v>$473</v>
      </c>
      <c r="L49" s="48">
        <f t="shared" si="11"/>
        <v>2.4495595838461146E-5</v>
      </c>
      <c r="M49" s="124">
        <f t="shared" si="12"/>
        <v>0</v>
      </c>
    </row>
    <row r="50" spans="1:13">
      <c r="A50" s="126">
        <f t="shared" si="14"/>
        <v>0.91100000000000003</v>
      </c>
      <c r="B50" s="126">
        <f t="shared" si="6"/>
        <v>0.91200000000000003</v>
      </c>
      <c r="C50" s="126">
        <f t="shared" si="7"/>
        <v>0.91149999999999998</v>
      </c>
      <c r="D50" s="7">
        <f t="shared" si="8"/>
        <v>473.97999999999996</v>
      </c>
      <c r="E50" s="48">
        <f t="shared" si="9"/>
        <v>2.0006351600731912E-4</v>
      </c>
      <c r="F50" s="48">
        <f t="shared" si="13"/>
        <v>2.826641226138607E-5</v>
      </c>
      <c r="G50" s="7">
        <f t="shared" si="10"/>
        <v>0</v>
      </c>
      <c r="H50" s="7">
        <f t="shared" si="3"/>
        <v>473.97999999999996</v>
      </c>
      <c r="I50" s="7">
        <f t="shared" si="4"/>
        <v>0</v>
      </c>
      <c r="K50" t="str">
        <f t="shared" si="5"/>
        <v>$474</v>
      </c>
      <c r="L50" s="48">
        <f t="shared" si="11"/>
        <v>2.826641226138607E-5</v>
      </c>
      <c r="M50" s="124">
        <f t="shared" si="12"/>
        <v>0</v>
      </c>
    </row>
    <row r="51" spans="1:13">
      <c r="A51" s="126">
        <f t="shared" si="14"/>
        <v>0.91200000000000003</v>
      </c>
      <c r="B51" s="126">
        <f t="shared" si="6"/>
        <v>0.91300000000000003</v>
      </c>
      <c r="C51" s="126">
        <f t="shared" si="7"/>
        <v>0.91250000000000009</v>
      </c>
      <c r="D51" s="7">
        <f t="shared" si="8"/>
        <v>474.50000000000006</v>
      </c>
      <c r="E51" s="48">
        <f t="shared" si="9"/>
        <v>2.326290790355277E-4</v>
      </c>
      <c r="F51" s="48">
        <f t="shared" si="13"/>
        <v>3.256556302820858E-5</v>
      </c>
      <c r="G51" s="7">
        <f t="shared" si="10"/>
        <v>0</v>
      </c>
      <c r="H51" s="7">
        <f t="shared" si="3"/>
        <v>474.50000000000006</v>
      </c>
      <c r="I51" s="7">
        <f t="shared" si="4"/>
        <v>0</v>
      </c>
      <c r="K51" t="str">
        <f t="shared" si="5"/>
        <v>$475</v>
      </c>
      <c r="L51" s="48">
        <f t="shared" si="11"/>
        <v>3.256556302820858E-5</v>
      </c>
      <c r="M51" s="124">
        <f t="shared" si="12"/>
        <v>0</v>
      </c>
    </row>
    <row r="52" spans="1:13">
      <c r="A52" s="126">
        <f t="shared" si="14"/>
        <v>0.91300000000000003</v>
      </c>
      <c r="B52" s="126">
        <f t="shared" si="6"/>
        <v>0.91400000000000003</v>
      </c>
      <c r="C52" s="126">
        <f t="shared" si="7"/>
        <v>0.91349999999999998</v>
      </c>
      <c r="D52" s="7">
        <f t="shared" si="8"/>
        <v>475.02</v>
      </c>
      <c r="E52" s="48">
        <f t="shared" si="9"/>
        <v>2.7008769396347362E-4</v>
      </c>
      <c r="F52" s="48">
        <f t="shared" si="13"/>
        <v>3.7458614927945918E-5</v>
      </c>
      <c r="G52" s="7">
        <f t="shared" si="10"/>
        <v>0</v>
      </c>
      <c r="H52" s="7">
        <f t="shared" si="3"/>
        <v>475.02</v>
      </c>
      <c r="I52" s="7">
        <f t="shared" si="4"/>
        <v>0</v>
      </c>
      <c r="K52" t="str">
        <f t="shared" si="5"/>
        <v>$475</v>
      </c>
      <c r="L52" s="48">
        <f t="shared" si="11"/>
        <v>3.7458614927945918E-5</v>
      </c>
      <c r="M52" s="124">
        <f t="shared" si="12"/>
        <v>0</v>
      </c>
    </row>
    <row r="53" spans="1:13">
      <c r="A53" s="126">
        <f t="shared" si="14"/>
        <v>0.91400000000000003</v>
      </c>
      <c r="B53" s="126">
        <f t="shared" si="6"/>
        <v>0.91500000000000004</v>
      </c>
      <c r="C53" s="126">
        <f t="shared" si="7"/>
        <v>0.91450000000000009</v>
      </c>
      <c r="D53" s="7">
        <f t="shared" si="8"/>
        <v>475.54</v>
      </c>
      <c r="E53" s="48">
        <f t="shared" si="9"/>
        <v>3.1310567858120408E-4</v>
      </c>
      <c r="F53" s="48">
        <f t="shared" si="13"/>
        <v>4.3017984617730459E-5</v>
      </c>
      <c r="G53" s="7">
        <f t="shared" si="10"/>
        <v>0</v>
      </c>
      <c r="H53" s="7">
        <f t="shared" si="3"/>
        <v>475.54</v>
      </c>
      <c r="I53" s="7">
        <f t="shared" si="4"/>
        <v>0</v>
      </c>
      <c r="K53" t="str">
        <f t="shared" si="5"/>
        <v>$476</v>
      </c>
      <c r="L53" s="48">
        <f t="shared" si="11"/>
        <v>4.3017984617730459E-5</v>
      </c>
      <c r="M53" s="124">
        <f t="shared" si="12"/>
        <v>0</v>
      </c>
    </row>
    <row r="54" spans="1:13">
      <c r="A54" s="126">
        <f t="shared" si="14"/>
        <v>0.91500000000000004</v>
      </c>
      <c r="B54" s="126">
        <f t="shared" si="6"/>
        <v>0.91600000000000004</v>
      </c>
      <c r="C54" s="126">
        <f t="shared" si="7"/>
        <v>0.91549999999999998</v>
      </c>
      <c r="D54" s="7">
        <f t="shared" si="8"/>
        <v>476.06</v>
      </c>
      <c r="E54" s="48">
        <f t="shared" si="9"/>
        <v>3.6242914903304274E-4</v>
      </c>
      <c r="F54" s="48">
        <f t="shared" si="13"/>
        <v>4.9323470451838661E-5</v>
      </c>
      <c r="G54" s="7">
        <f t="shared" si="10"/>
        <v>0</v>
      </c>
      <c r="H54" s="7">
        <f t="shared" si="3"/>
        <v>476.06</v>
      </c>
      <c r="I54" s="7">
        <f t="shared" si="4"/>
        <v>0</v>
      </c>
      <c r="K54" t="str">
        <f t="shared" si="5"/>
        <v>$476</v>
      </c>
      <c r="L54" s="48">
        <f t="shared" si="11"/>
        <v>4.9323470451838661E-5</v>
      </c>
      <c r="M54" s="124">
        <f t="shared" si="12"/>
        <v>0</v>
      </c>
    </row>
    <row r="55" spans="1:13">
      <c r="A55" s="126">
        <f t="shared" si="14"/>
        <v>0.91600000000000004</v>
      </c>
      <c r="B55" s="126">
        <f t="shared" si="6"/>
        <v>0.91700000000000004</v>
      </c>
      <c r="C55" s="126">
        <f t="shared" si="7"/>
        <v>0.91650000000000009</v>
      </c>
      <c r="D55" s="7">
        <f t="shared" si="8"/>
        <v>476.58000000000004</v>
      </c>
      <c r="E55" s="48">
        <f t="shared" si="9"/>
        <v>4.1889194945037462E-4</v>
      </c>
      <c r="F55" s="48">
        <f t="shared" si="13"/>
        <v>5.6462800417331877E-5</v>
      </c>
      <c r="G55" s="7">
        <f t="shared" si="10"/>
        <v>0</v>
      </c>
      <c r="H55" s="7">
        <f t="shared" si="3"/>
        <v>476.58000000000004</v>
      </c>
      <c r="I55" s="7">
        <f t="shared" si="4"/>
        <v>0</v>
      </c>
      <c r="K55" t="str">
        <f t="shared" si="5"/>
        <v>$477</v>
      </c>
      <c r="L55" s="48">
        <f t="shared" si="11"/>
        <v>5.6462800417331877E-5</v>
      </c>
      <c r="M55" s="124">
        <f t="shared" si="12"/>
        <v>0</v>
      </c>
    </row>
    <row r="56" spans="1:13">
      <c r="A56" s="126">
        <f t="shared" si="14"/>
        <v>0.91700000000000004</v>
      </c>
      <c r="B56" s="126">
        <f t="shared" si="6"/>
        <v>0.91800000000000004</v>
      </c>
      <c r="C56" s="126">
        <f t="shared" si="7"/>
        <v>0.91749999999999998</v>
      </c>
      <c r="D56" s="7">
        <f t="shared" si="8"/>
        <v>477.09999999999997</v>
      </c>
      <c r="E56" s="48">
        <f t="shared" si="9"/>
        <v>4.8342414238377571E-4</v>
      </c>
      <c r="F56" s="48">
        <f t="shared" si="13"/>
        <v>6.4532192933401092E-5</v>
      </c>
      <c r="G56" s="7">
        <f t="shared" si="10"/>
        <v>0</v>
      </c>
      <c r="H56" s="7">
        <f t="shared" si="3"/>
        <v>477.09999999999997</v>
      </c>
      <c r="I56" s="7">
        <f t="shared" si="4"/>
        <v>0</v>
      </c>
      <c r="K56" t="str">
        <f t="shared" si="5"/>
        <v>$477</v>
      </c>
      <c r="L56" s="48">
        <f t="shared" si="11"/>
        <v>6.4532192933401092E-5</v>
      </c>
      <c r="M56" s="124">
        <f t="shared" si="12"/>
        <v>0</v>
      </c>
    </row>
    <row r="57" spans="1:13">
      <c r="A57" s="126">
        <f t="shared" si="14"/>
        <v>0.91800000000000004</v>
      </c>
      <c r="B57" s="126">
        <f t="shared" si="6"/>
        <v>0.91900000000000004</v>
      </c>
      <c r="C57" s="126">
        <f t="shared" si="7"/>
        <v>0.91850000000000009</v>
      </c>
      <c r="D57" s="7">
        <f t="shared" si="8"/>
        <v>477.62000000000006</v>
      </c>
      <c r="E57" s="48">
        <f t="shared" si="9"/>
        <v>5.5706106902462876E-4</v>
      </c>
      <c r="F57" s="48">
        <f t="shared" si="13"/>
        <v>7.363692664085305E-5</v>
      </c>
      <c r="G57" s="7">
        <f t="shared" si="10"/>
        <v>0</v>
      </c>
      <c r="H57" s="7">
        <f t="shared" si="3"/>
        <v>477.62000000000006</v>
      </c>
      <c r="I57" s="7">
        <f t="shared" si="4"/>
        <v>0</v>
      </c>
      <c r="K57" t="str">
        <f t="shared" si="5"/>
        <v>$478</v>
      </c>
      <c r="L57" s="48">
        <f t="shared" si="11"/>
        <v>7.363692664085305E-5</v>
      </c>
      <c r="M57" s="124">
        <f t="shared" si="12"/>
        <v>0</v>
      </c>
    </row>
    <row r="58" spans="1:13">
      <c r="A58" s="126">
        <f t="shared" si="14"/>
        <v>0.91900000000000004</v>
      </c>
      <c r="B58" s="126">
        <f t="shared" si="6"/>
        <v>0.92</v>
      </c>
      <c r="C58" s="126">
        <f t="shared" si="7"/>
        <v>0.91949999999999998</v>
      </c>
      <c r="D58" s="7">
        <f t="shared" si="8"/>
        <v>478.14</v>
      </c>
      <c r="E58" s="48">
        <f t="shared" si="9"/>
        <v>6.4095298366005486E-4</v>
      </c>
      <c r="F58" s="48">
        <f t="shared" si="13"/>
        <v>8.3891914635426099E-5</v>
      </c>
      <c r="G58" s="7">
        <f t="shared" si="10"/>
        <v>0</v>
      </c>
      <c r="H58" s="7">
        <f t="shared" si="3"/>
        <v>478.14</v>
      </c>
      <c r="I58" s="7">
        <f t="shared" si="4"/>
        <v>0</v>
      </c>
      <c r="K58" t="str">
        <f t="shared" si="5"/>
        <v>$478</v>
      </c>
      <c r="L58" s="48">
        <f t="shared" si="11"/>
        <v>8.3891914635426099E-5</v>
      </c>
      <c r="M58" s="124">
        <f t="shared" si="12"/>
        <v>0</v>
      </c>
    </row>
    <row r="59" spans="1:13">
      <c r="A59" s="126">
        <f t="shared" si="14"/>
        <v>0.92</v>
      </c>
      <c r="B59" s="126">
        <f t="shared" si="6"/>
        <v>0.92100000000000004</v>
      </c>
      <c r="C59" s="126">
        <f t="shared" si="7"/>
        <v>0.9205000000000001</v>
      </c>
      <c r="D59" s="7">
        <f t="shared" si="8"/>
        <v>478.66</v>
      </c>
      <c r="E59" s="48">
        <f t="shared" si="9"/>
        <v>7.3637526155394034E-4</v>
      </c>
      <c r="F59" s="48">
        <f t="shared" si="13"/>
        <v>9.5422277893885484E-5</v>
      </c>
      <c r="G59" s="7">
        <f t="shared" si="10"/>
        <v>0</v>
      </c>
      <c r="H59" s="7">
        <f t="shared" si="3"/>
        <v>478.66</v>
      </c>
      <c r="I59" s="7">
        <f t="shared" si="4"/>
        <v>0</v>
      </c>
      <c r="K59" t="str">
        <f t="shared" si="5"/>
        <v>$479</v>
      </c>
      <c r="L59" s="48">
        <f t="shared" si="11"/>
        <v>9.5422277893885484E-5</v>
      </c>
      <c r="M59" s="124">
        <f t="shared" si="12"/>
        <v>0</v>
      </c>
    </row>
    <row r="60" spans="1:13">
      <c r="A60" s="126">
        <f t="shared" si="14"/>
        <v>0.92100000000000004</v>
      </c>
      <c r="B60" s="126">
        <f t="shared" si="6"/>
        <v>0.92200000000000004</v>
      </c>
      <c r="C60" s="126">
        <f t="shared" si="7"/>
        <v>0.92149999999999999</v>
      </c>
      <c r="D60" s="7">
        <f t="shared" si="8"/>
        <v>479.18</v>
      </c>
      <c r="E60" s="48">
        <f t="shared" si="9"/>
        <v>8.4473917345862458E-4</v>
      </c>
      <c r="F60" s="48">
        <f t="shared" si="13"/>
        <v>1.0836391190468424E-4</v>
      </c>
      <c r="G60" s="7">
        <f t="shared" si="10"/>
        <v>0</v>
      </c>
      <c r="H60" s="7">
        <f t="shared" si="3"/>
        <v>479.18</v>
      </c>
      <c r="I60" s="7">
        <f t="shared" si="4"/>
        <v>0</v>
      </c>
      <c r="K60" t="str">
        <f t="shared" si="5"/>
        <v>$479</v>
      </c>
      <c r="L60" s="48">
        <f t="shared" si="11"/>
        <v>1.0836391190468424E-4</v>
      </c>
      <c r="M60" s="124">
        <f t="shared" si="12"/>
        <v>0</v>
      </c>
    </row>
    <row r="61" spans="1:13">
      <c r="A61" s="126">
        <f t="shared" si="14"/>
        <v>0.92200000000000004</v>
      </c>
      <c r="B61" s="126">
        <f t="shared" si="6"/>
        <v>0.92300000000000004</v>
      </c>
      <c r="C61" s="126">
        <f t="shared" si="7"/>
        <v>0.9225000000000001</v>
      </c>
      <c r="D61" s="7">
        <f t="shared" si="8"/>
        <v>479.70000000000005</v>
      </c>
      <c r="E61" s="48">
        <f t="shared" si="9"/>
        <v>9.6760321321836813E-4</v>
      </c>
      <c r="F61" s="48">
        <f t="shared" si="13"/>
        <v>1.2286403975974355E-4</v>
      </c>
      <c r="G61" s="7">
        <f t="shared" si="10"/>
        <v>0</v>
      </c>
      <c r="H61" s="7">
        <f t="shared" si="3"/>
        <v>479.70000000000005</v>
      </c>
      <c r="I61" s="7">
        <f t="shared" si="4"/>
        <v>0</v>
      </c>
      <c r="K61" t="str">
        <f t="shared" si="5"/>
        <v>$480</v>
      </c>
      <c r="L61" s="48">
        <f t="shared" si="11"/>
        <v>1.2286403975974355E-4</v>
      </c>
      <c r="M61" s="124">
        <f t="shared" si="12"/>
        <v>0</v>
      </c>
    </row>
    <row r="62" spans="1:13">
      <c r="A62" s="126">
        <f t="shared" si="14"/>
        <v>0.92300000000000004</v>
      </c>
      <c r="B62" s="126">
        <f t="shared" si="6"/>
        <v>0.92400000000000004</v>
      </c>
      <c r="C62" s="126">
        <f t="shared" si="7"/>
        <v>0.92349999999999999</v>
      </c>
      <c r="D62" s="7">
        <f t="shared" si="8"/>
        <v>480.21999999999997</v>
      </c>
      <c r="E62" s="48">
        <f t="shared" si="9"/>
        <v>1.1066849574092447E-3</v>
      </c>
      <c r="F62" s="48">
        <f t="shared" si="13"/>
        <v>1.3908174419087656E-4</v>
      </c>
      <c r="G62" s="7">
        <f t="shared" si="10"/>
        <v>0</v>
      </c>
      <c r="H62" s="7">
        <f t="shared" si="3"/>
        <v>480.21999999999997</v>
      </c>
      <c r="I62" s="7">
        <f t="shared" si="4"/>
        <v>0</v>
      </c>
      <c r="K62" t="str">
        <f t="shared" si="5"/>
        <v>$480</v>
      </c>
      <c r="L62" s="48">
        <f t="shared" si="11"/>
        <v>1.3908174419087656E-4</v>
      </c>
      <c r="M62" s="124">
        <f t="shared" si="12"/>
        <v>0</v>
      </c>
    </row>
    <row r="63" spans="1:13">
      <c r="A63" s="126">
        <f t="shared" si="14"/>
        <v>0.92400000000000004</v>
      </c>
      <c r="B63" s="126">
        <f t="shared" si="6"/>
        <v>0.92500000000000004</v>
      </c>
      <c r="C63" s="126">
        <f t="shared" si="7"/>
        <v>0.9245000000000001</v>
      </c>
      <c r="D63" s="7">
        <f t="shared" si="8"/>
        <v>480.74000000000007</v>
      </c>
      <c r="E63" s="48">
        <f t="shared" si="9"/>
        <v>1.263873427672314E-3</v>
      </c>
      <c r="F63" s="48">
        <f t="shared" si="13"/>
        <v>1.5718847026306932E-4</v>
      </c>
      <c r="G63" s="7">
        <f t="shared" si="10"/>
        <v>0</v>
      </c>
      <c r="H63" s="7">
        <f t="shared" si="3"/>
        <v>480.74000000000007</v>
      </c>
      <c r="I63" s="7">
        <f t="shared" si="4"/>
        <v>0</v>
      </c>
      <c r="K63" t="str">
        <f t="shared" si="5"/>
        <v>$481</v>
      </c>
      <c r="L63" s="48">
        <f t="shared" si="11"/>
        <v>1.5718847026306932E-4</v>
      </c>
      <c r="M63" s="124">
        <f t="shared" si="12"/>
        <v>0</v>
      </c>
    </row>
    <row r="64" spans="1:13">
      <c r="A64" s="126">
        <f t="shared" si="14"/>
        <v>0.92500000000000004</v>
      </c>
      <c r="B64" s="126">
        <f t="shared" si="6"/>
        <v>0.92600000000000005</v>
      </c>
      <c r="C64" s="126">
        <f t="shared" si="7"/>
        <v>0.92549999999999999</v>
      </c>
      <c r="D64" s="7">
        <f t="shared" si="8"/>
        <v>481.26</v>
      </c>
      <c r="E64" s="48">
        <f t="shared" si="9"/>
        <v>1.4412419173400102E-3</v>
      </c>
      <c r="F64" s="48">
        <f t="shared" si="13"/>
        <v>1.7736848966769616E-4</v>
      </c>
      <c r="G64" s="7">
        <f t="shared" si="10"/>
        <v>0</v>
      </c>
      <c r="H64" s="7">
        <f t="shared" si="3"/>
        <v>481.26</v>
      </c>
      <c r="I64" s="7">
        <f t="shared" si="4"/>
        <v>0</v>
      </c>
      <c r="K64" t="str">
        <f t="shared" si="5"/>
        <v>$481</v>
      </c>
      <c r="L64" s="48">
        <f t="shared" si="11"/>
        <v>1.7736848966769616E-4</v>
      </c>
      <c r="M64" s="124">
        <f t="shared" si="12"/>
        <v>0</v>
      </c>
    </row>
    <row r="65" spans="1:13">
      <c r="A65" s="126">
        <f t="shared" si="14"/>
        <v>0.92600000000000005</v>
      </c>
      <c r="B65" s="126">
        <f t="shared" si="6"/>
        <v>0.92700000000000005</v>
      </c>
      <c r="C65" s="126">
        <f t="shared" si="7"/>
        <v>0.9265000000000001</v>
      </c>
      <c r="D65" s="7">
        <f t="shared" si="8"/>
        <v>481.78000000000003</v>
      </c>
      <c r="E65" s="48">
        <f t="shared" si="9"/>
        <v>1.6410612341570168E-3</v>
      </c>
      <c r="F65" s="48">
        <f t="shared" si="13"/>
        <v>1.9981931681700661E-4</v>
      </c>
      <c r="G65" s="7">
        <f t="shared" si="10"/>
        <v>0</v>
      </c>
      <c r="H65" s="7">
        <f t="shared" si="3"/>
        <v>481.78000000000003</v>
      </c>
      <c r="I65" s="7">
        <f t="shared" si="4"/>
        <v>0</v>
      </c>
      <c r="K65" t="str">
        <f t="shared" si="5"/>
        <v>$482</v>
      </c>
      <c r="L65" s="48">
        <f t="shared" si="11"/>
        <v>1.9981931681700661E-4</v>
      </c>
      <c r="M65" s="124">
        <f t="shared" si="12"/>
        <v>0</v>
      </c>
    </row>
    <row r="66" spans="1:13">
      <c r="A66" s="126">
        <f t="shared" si="14"/>
        <v>0.92700000000000005</v>
      </c>
      <c r="B66" s="126">
        <f t="shared" si="6"/>
        <v>0.92800000000000005</v>
      </c>
      <c r="C66" s="126">
        <f t="shared" si="7"/>
        <v>0.92749999999999999</v>
      </c>
      <c r="D66" s="7">
        <f t="shared" si="8"/>
        <v>482.3</v>
      </c>
      <c r="E66" s="48">
        <f t="shared" si="9"/>
        <v>1.8658133003840341E-3</v>
      </c>
      <c r="F66" s="48">
        <f t="shared" si="13"/>
        <v>2.247520662270173E-4</v>
      </c>
      <c r="G66" s="7">
        <f t="shared" si="10"/>
        <v>0</v>
      </c>
      <c r="H66" s="7">
        <f t="shared" si="3"/>
        <v>482.3</v>
      </c>
      <c r="I66" s="7">
        <f t="shared" si="4"/>
        <v>0</v>
      </c>
      <c r="K66" t="str">
        <f t="shared" si="5"/>
        <v>$482</v>
      </c>
      <c r="L66" s="48">
        <f t="shared" si="11"/>
        <v>2.247520662270173E-4</v>
      </c>
      <c r="M66" s="124">
        <f t="shared" si="12"/>
        <v>0</v>
      </c>
    </row>
    <row r="67" spans="1:13">
      <c r="A67" s="126">
        <f t="shared" si="14"/>
        <v>0.92800000000000005</v>
      </c>
      <c r="B67" s="126">
        <f t="shared" si="6"/>
        <v>0.92900000000000005</v>
      </c>
      <c r="C67" s="126">
        <f t="shared" si="7"/>
        <v>0.9285000000000001</v>
      </c>
      <c r="D67" s="7">
        <f t="shared" si="8"/>
        <v>482.82000000000005</v>
      </c>
      <c r="E67" s="48">
        <f t="shared" si="9"/>
        <v>2.1182050404046464E-3</v>
      </c>
      <c r="F67" s="48">
        <f t="shared" si="13"/>
        <v>2.5239174002061231E-4</v>
      </c>
      <c r="G67" s="7">
        <f t="shared" si="10"/>
        <v>0</v>
      </c>
      <c r="H67" s="7">
        <f t="shared" si="3"/>
        <v>482.82000000000005</v>
      </c>
      <c r="I67" s="7">
        <f t="shared" si="4"/>
        <v>0</v>
      </c>
      <c r="K67" t="str">
        <f t="shared" si="5"/>
        <v>$483</v>
      </c>
      <c r="L67" s="48">
        <f t="shared" si="11"/>
        <v>2.5239174002061231E-4</v>
      </c>
      <c r="M67" s="124">
        <f t="shared" si="12"/>
        <v>0</v>
      </c>
    </row>
    <row r="68" spans="1:13">
      <c r="A68" s="126">
        <f t="shared" si="14"/>
        <v>0.92900000000000005</v>
      </c>
      <c r="B68" s="126">
        <f t="shared" si="6"/>
        <v>0.93</v>
      </c>
      <c r="C68" s="126">
        <f t="shared" si="7"/>
        <v>0.92949999999999999</v>
      </c>
      <c r="D68" s="7">
        <f t="shared" si="8"/>
        <v>483.34</v>
      </c>
      <c r="E68" s="48">
        <f t="shared" si="9"/>
        <v>2.4011824741892464E-3</v>
      </c>
      <c r="F68" s="48">
        <f t="shared" si="13"/>
        <v>2.8297743378460005E-4</v>
      </c>
      <c r="G68" s="7">
        <f t="shared" si="10"/>
        <v>0</v>
      </c>
      <c r="H68" s="7">
        <f t="shared" si="3"/>
        <v>483.34</v>
      </c>
      <c r="I68" s="7">
        <f t="shared" si="4"/>
        <v>0</v>
      </c>
      <c r="K68" t="str">
        <f t="shared" si="5"/>
        <v>$483</v>
      </c>
      <c r="L68" s="48">
        <f t="shared" si="11"/>
        <v>2.8297743378460005E-4</v>
      </c>
      <c r="M68" s="124">
        <f t="shared" si="12"/>
        <v>0</v>
      </c>
    </row>
    <row r="69" spans="1:13">
      <c r="A69" s="126">
        <f t="shared" si="14"/>
        <v>0.93</v>
      </c>
      <c r="B69" s="126">
        <f t="shared" si="6"/>
        <v>0.93100000000000005</v>
      </c>
      <c r="C69" s="126">
        <f t="shared" si="7"/>
        <v>0.9305000000000001</v>
      </c>
      <c r="D69" s="7">
        <f t="shared" si="8"/>
        <v>483.86000000000007</v>
      </c>
      <c r="E69" s="48">
        <f t="shared" si="9"/>
        <v>2.7179449227012925E-3</v>
      </c>
      <c r="F69" s="48">
        <f t="shared" si="13"/>
        <v>3.1676244851204603E-4</v>
      </c>
      <c r="G69" s="7">
        <f t="shared" si="10"/>
        <v>0</v>
      </c>
      <c r="H69" s="7">
        <f t="shared" si="3"/>
        <v>483.86000000000007</v>
      </c>
      <c r="I69" s="7">
        <f t="shared" si="4"/>
        <v>0</v>
      </c>
      <c r="K69" t="str">
        <f t="shared" si="5"/>
        <v>$484</v>
      </c>
      <c r="L69" s="48">
        <f t="shared" si="11"/>
        <v>3.1676244851204603E-4</v>
      </c>
      <c r="M69" s="124">
        <f t="shared" si="12"/>
        <v>0</v>
      </c>
    </row>
    <row r="70" spans="1:13">
      <c r="A70" s="126">
        <f t="shared" si="14"/>
        <v>0.93100000000000005</v>
      </c>
      <c r="B70" s="126">
        <f t="shared" si="6"/>
        <v>0.93200000000000005</v>
      </c>
      <c r="C70" s="126">
        <f t="shared" si="7"/>
        <v>0.93149999999999999</v>
      </c>
      <c r="D70" s="7">
        <f t="shared" si="8"/>
        <v>484.38</v>
      </c>
      <c r="E70" s="48">
        <f t="shared" si="9"/>
        <v>3.071959218650487E-3</v>
      </c>
      <c r="F70" s="48">
        <f t="shared" si="13"/>
        <v>3.5401429594919456E-4</v>
      </c>
      <c r="G70" s="7">
        <f t="shared" si="10"/>
        <v>0</v>
      </c>
      <c r="H70" s="7">
        <f t="shared" si="3"/>
        <v>484.38</v>
      </c>
      <c r="I70" s="7">
        <f t="shared" si="4"/>
        <v>0</v>
      </c>
      <c r="K70" t="str">
        <f t="shared" si="5"/>
        <v>$484</v>
      </c>
      <c r="L70" s="48">
        <f t="shared" si="11"/>
        <v>3.5401429594919456E-4</v>
      </c>
      <c r="M70" s="124">
        <f t="shared" si="12"/>
        <v>0</v>
      </c>
    </row>
    <row r="71" spans="1:13">
      <c r="A71" s="126">
        <f t="shared" si="14"/>
        <v>0.93200000000000005</v>
      </c>
      <c r="B71" s="126">
        <f t="shared" si="6"/>
        <v>0.93300000000000005</v>
      </c>
      <c r="C71" s="126">
        <f t="shared" si="7"/>
        <v>0.93250000000000011</v>
      </c>
      <c r="D71" s="7">
        <f t="shared" si="8"/>
        <v>484.90000000000003</v>
      </c>
      <c r="E71" s="48">
        <f t="shared" si="9"/>
        <v>3.4669738030407107E-3</v>
      </c>
      <c r="F71" s="48">
        <f t="shared" si="13"/>
        <v>3.9501458439022367E-4</v>
      </c>
      <c r="G71" s="7">
        <f t="shared" si="10"/>
        <v>0</v>
      </c>
      <c r="H71" s="7">
        <f t="shared" si="3"/>
        <v>484.90000000000003</v>
      </c>
      <c r="I71" s="7">
        <f t="shared" si="4"/>
        <v>0</v>
      </c>
      <c r="K71" t="str">
        <f t="shared" si="5"/>
        <v>$485</v>
      </c>
      <c r="L71" s="48">
        <f t="shared" si="11"/>
        <v>3.9501458439022367E-4</v>
      </c>
      <c r="M71" s="124">
        <f t="shared" si="12"/>
        <v>0</v>
      </c>
    </row>
    <row r="72" spans="1:13">
      <c r="A72" s="126">
        <f t="shared" si="14"/>
        <v>0.93300000000000005</v>
      </c>
      <c r="B72" s="126">
        <f t="shared" si="6"/>
        <v>0.93400000000000005</v>
      </c>
      <c r="C72" s="126">
        <f t="shared" si="7"/>
        <v>0.9335</v>
      </c>
      <c r="D72" s="7">
        <f t="shared" si="8"/>
        <v>485.42</v>
      </c>
      <c r="E72" s="48">
        <f t="shared" si="9"/>
        <v>3.9070325748527717E-3</v>
      </c>
      <c r="F72" s="48">
        <f t="shared" si="13"/>
        <v>4.4005877181206099E-4</v>
      </c>
      <c r="G72" s="7">
        <f t="shared" si="10"/>
        <v>0</v>
      </c>
      <c r="H72" s="7">
        <f t="shared" si="3"/>
        <v>485.42</v>
      </c>
      <c r="I72" s="7">
        <f t="shared" si="4"/>
        <v>0</v>
      </c>
      <c r="K72" t="str">
        <f t="shared" si="5"/>
        <v>$485</v>
      </c>
      <c r="L72" s="48">
        <f t="shared" si="11"/>
        <v>4.4005877181206099E-4</v>
      </c>
      <c r="M72" s="124">
        <f t="shared" si="12"/>
        <v>0</v>
      </c>
    </row>
    <row r="73" spans="1:13">
      <c r="A73" s="126">
        <f t="shared" si="14"/>
        <v>0.93400000000000005</v>
      </c>
      <c r="B73" s="126">
        <f t="shared" si="6"/>
        <v>0.93500000000000005</v>
      </c>
      <c r="C73" s="126">
        <f t="shared" si="7"/>
        <v>0.93450000000000011</v>
      </c>
      <c r="D73" s="7">
        <f t="shared" si="8"/>
        <v>485.94000000000005</v>
      </c>
      <c r="E73" s="48">
        <f t="shared" si="9"/>
        <v>4.3964883481213664E-3</v>
      </c>
      <c r="F73" s="48">
        <f t="shared" si="13"/>
        <v>4.8945577326859474E-4</v>
      </c>
      <c r="G73" s="7">
        <f t="shared" si="10"/>
        <v>0</v>
      </c>
      <c r="H73" s="7">
        <f t="shared" si="3"/>
        <v>485.94000000000005</v>
      </c>
      <c r="I73" s="7">
        <f t="shared" si="4"/>
        <v>0</v>
      </c>
      <c r="K73" t="str">
        <f t="shared" si="5"/>
        <v>$486</v>
      </c>
      <c r="L73" s="48">
        <f t="shared" si="11"/>
        <v>4.8945577326859474E-4</v>
      </c>
      <c r="M73" s="124">
        <f t="shared" si="12"/>
        <v>0</v>
      </c>
    </row>
    <row r="74" spans="1:13">
      <c r="A74" s="126">
        <f t="shared" si="14"/>
        <v>0.93500000000000005</v>
      </c>
      <c r="B74" s="126">
        <f t="shared" si="6"/>
        <v>0.93600000000000005</v>
      </c>
      <c r="C74" s="126">
        <f t="shared" si="7"/>
        <v>0.9355</v>
      </c>
      <c r="D74" s="7">
        <f t="shared" si="8"/>
        <v>486.46</v>
      </c>
      <c r="E74" s="48">
        <f t="shared" si="9"/>
        <v>4.9400157577706438E-3</v>
      </c>
      <c r="F74" s="48">
        <f t="shared" si="13"/>
        <v>5.4352740964927742E-4</v>
      </c>
      <c r="G74" s="7">
        <f t="shared" si="10"/>
        <v>0</v>
      </c>
      <c r="H74" s="7">
        <f t="shared" si="3"/>
        <v>486.46</v>
      </c>
      <c r="I74" s="7">
        <f t="shared" si="4"/>
        <v>0</v>
      </c>
      <c r="K74" t="str">
        <f t="shared" si="5"/>
        <v>$486</v>
      </c>
      <c r="L74" s="48">
        <f t="shared" si="11"/>
        <v>5.4352740964927742E-4</v>
      </c>
      <c r="M74" s="124">
        <f t="shared" si="12"/>
        <v>0</v>
      </c>
    </row>
    <row r="75" spans="1:13">
      <c r="A75" s="126">
        <f t="shared" si="14"/>
        <v>0.93600000000000005</v>
      </c>
      <c r="B75" s="126">
        <f t="shared" si="6"/>
        <v>0.93700000000000006</v>
      </c>
      <c r="C75" s="126">
        <f t="shared" si="7"/>
        <v>0.93650000000000011</v>
      </c>
      <c r="D75" s="7">
        <f t="shared" si="8"/>
        <v>486.98000000000008</v>
      </c>
      <c r="E75" s="48">
        <f t="shared" si="9"/>
        <v>5.5426234430826721E-3</v>
      </c>
      <c r="F75" s="48">
        <f t="shared" si="13"/>
        <v>6.0260768531202828E-4</v>
      </c>
      <c r="G75" s="7">
        <f t="shared" si="10"/>
        <v>0</v>
      </c>
      <c r="H75" s="7">
        <f t="shared" si="3"/>
        <v>486.98000000000008</v>
      </c>
      <c r="I75" s="7">
        <f t="shared" si="4"/>
        <v>0</v>
      </c>
      <c r="K75" t="str">
        <f t="shared" si="5"/>
        <v>$487</v>
      </c>
      <c r="L75" s="48">
        <f t="shared" si="11"/>
        <v>6.0260768531202828E-4</v>
      </c>
      <c r="M75" s="124">
        <f t="shared" si="12"/>
        <v>0</v>
      </c>
    </row>
    <row r="76" spans="1:13">
      <c r="A76" s="126">
        <f t="shared" si="14"/>
        <v>0.93700000000000006</v>
      </c>
      <c r="B76" s="126">
        <f t="shared" si="6"/>
        <v>0.93800000000000006</v>
      </c>
      <c r="C76" s="126">
        <f t="shared" si="7"/>
        <v>0.9375</v>
      </c>
      <c r="D76" s="7">
        <f t="shared" si="8"/>
        <v>487.5</v>
      </c>
      <c r="E76" s="48">
        <f t="shared" si="9"/>
        <v>6.2096653257761331E-3</v>
      </c>
      <c r="F76" s="48">
        <f t="shared" si="13"/>
        <v>6.6704188269346102E-4</v>
      </c>
      <c r="G76" s="7">
        <f t="shared" si="10"/>
        <v>0</v>
      </c>
      <c r="H76" s="7">
        <f t="shared" si="3"/>
        <v>487.5</v>
      </c>
      <c r="I76" s="7">
        <f t="shared" si="4"/>
        <v>0</v>
      </c>
      <c r="K76" t="str">
        <f t="shared" si="5"/>
        <v>$488</v>
      </c>
      <c r="L76" s="48">
        <f t="shared" si="11"/>
        <v>6.6704188269346102E-4</v>
      </c>
      <c r="M76" s="124">
        <f t="shared" si="12"/>
        <v>0</v>
      </c>
    </row>
    <row r="77" spans="1:13">
      <c r="A77" s="126">
        <f t="shared" si="14"/>
        <v>0.93800000000000006</v>
      </c>
      <c r="B77" s="126">
        <f t="shared" si="6"/>
        <v>0.93900000000000006</v>
      </c>
      <c r="C77" s="126">
        <f t="shared" si="7"/>
        <v>0.93850000000000011</v>
      </c>
      <c r="D77" s="7">
        <f t="shared" si="8"/>
        <v>488.02000000000004</v>
      </c>
      <c r="E77" s="48">
        <f t="shared" si="9"/>
        <v>6.9468507886243959E-3</v>
      </c>
      <c r="F77" s="48">
        <f t="shared" si="13"/>
        <v>7.3718546284826277E-4</v>
      </c>
      <c r="G77" s="7">
        <f t="shared" si="10"/>
        <v>0</v>
      </c>
      <c r="H77" s="7">
        <f t="shared" si="3"/>
        <v>488.02000000000004</v>
      </c>
      <c r="I77" s="7">
        <f t="shared" si="4"/>
        <v>0</v>
      </c>
      <c r="K77" t="str">
        <f t="shared" si="5"/>
        <v>$488</v>
      </c>
      <c r="L77" s="48">
        <f t="shared" si="11"/>
        <v>7.3718546284826277E-4</v>
      </c>
      <c r="M77" s="124">
        <f t="shared" si="12"/>
        <v>0</v>
      </c>
    </row>
    <row r="78" spans="1:13">
      <c r="A78" s="126">
        <f t="shared" si="14"/>
        <v>0.93900000000000006</v>
      </c>
      <c r="B78" s="126">
        <f t="shared" si="6"/>
        <v>0.94000000000000006</v>
      </c>
      <c r="C78" s="126">
        <f t="shared" si="7"/>
        <v>0.9395</v>
      </c>
      <c r="D78" s="7">
        <f t="shared" si="8"/>
        <v>488.54</v>
      </c>
      <c r="E78" s="48">
        <f t="shared" si="9"/>
        <v>7.7602535505536425E-3</v>
      </c>
      <c r="F78" s="48">
        <f t="shared" si="13"/>
        <v>8.1340276192924665E-4</v>
      </c>
      <c r="G78" s="7">
        <f t="shared" si="10"/>
        <v>0</v>
      </c>
      <c r="H78" s="7">
        <f t="shared" si="3"/>
        <v>488.54</v>
      </c>
      <c r="I78" s="7">
        <f t="shared" si="4"/>
        <v>0</v>
      </c>
      <c r="K78" t="str">
        <f t="shared" si="5"/>
        <v>$489</v>
      </c>
      <c r="L78" s="48">
        <f t="shared" si="11"/>
        <v>8.1340276192924665E-4</v>
      </c>
      <c r="M78" s="124">
        <f t="shared" si="12"/>
        <v>0</v>
      </c>
    </row>
    <row r="79" spans="1:13">
      <c r="A79" s="126">
        <f t="shared" si="14"/>
        <v>0.94000000000000006</v>
      </c>
      <c r="B79" s="126">
        <f t="shared" si="6"/>
        <v>0.94100000000000006</v>
      </c>
      <c r="C79" s="126">
        <f t="shared" si="7"/>
        <v>0.94050000000000011</v>
      </c>
      <c r="D79" s="7">
        <f t="shared" si="8"/>
        <v>489.06000000000006</v>
      </c>
      <c r="E79" s="48">
        <f t="shared" si="9"/>
        <v>8.6563190255166574E-3</v>
      </c>
      <c r="F79" s="48">
        <f t="shared" si="13"/>
        <v>8.9606547496301481E-4</v>
      </c>
      <c r="G79" s="7">
        <f t="shared" si="10"/>
        <v>0</v>
      </c>
      <c r="H79" s="7">
        <f t="shared" si="3"/>
        <v>489.06000000000006</v>
      </c>
      <c r="I79" s="7">
        <f t="shared" si="4"/>
        <v>0</v>
      </c>
      <c r="K79" t="str">
        <f t="shared" si="5"/>
        <v>$489</v>
      </c>
      <c r="L79" s="48">
        <f t="shared" si="11"/>
        <v>8.9606547496301481E-4</v>
      </c>
      <c r="M79" s="124">
        <f t="shared" si="12"/>
        <v>0</v>
      </c>
    </row>
    <row r="80" spans="1:13">
      <c r="A80" s="126">
        <f t="shared" si="14"/>
        <v>0.94100000000000006</v>
      </c>
      <c r="B80" s="126">
        <f t="shared" si="6"/>
        <v>0.94200000000000006</v>
      </c>
      <c r="C80" s="126">
        <f t="shared" si="7"/>
        <v>0.9415</v>
      </c>
      <c r="D80" s="7">
        <f t="shared" si="8"/>
        <v>489.58</v>
      </c>
      <c r="E80" s="48">
        <f t="shared" si="9"/>
        <v>9.6418699453583289E-3</v>
      </c>
      <c r="F80" s="48">
        <f t="shared" si="13"/>
        <v>9.8555091984167155E-4</v>
      </c>
      <c r="G80" s="7">
        <f t="shared" si="10"/>
        <v>0</v>
      </c>
      <c r="H80" s="7">
        <f t="shared" si="3"/>
        <v>489.58</v>
      </c>
      <c r="I80" s="7">
        <f t="shared" si="4"/>
        <v>0</v>
      </c>
      <c r="K80" t="str">
        <f t="shared" si="5"/>
        <v>$490</v>
      </c>
      <c r="L80" s="48">
        <f t="shared" si="11"/>
        <v>9.8555091984167155E-4</v>
      </c>
      <c r="M80" s="124">
        <f t="shared" si="12"/>
        <v>0</v>
      </c>
    </row>
    <row r="81" spans="1:13">
      <c r="A81" s="126">
        <f t="shared" si="14"/>
        <v>0.94200000000000006</v>
      </c>
      <c r="B81" s="126">
        <f t="shared" si="6"/>
        <v>0.94300000000000006</v>
      </c>
      <c r="C81" s="126">
        <f t="shared" si="7"/>
        <v>0.94250000000000012</v>
      </c>
      <c r="D81" s="7">
        <f t="shared" si="8"/>
        <v>490.10000000000008</v>
      </c>
      <c r="E81" s="48">
        <f t="shared" si="9"/>
        <v>1.0724110021675937E-2</v>
      </c>
      <c r="F81" s="48">
        <f t="shared" si="13"/>
        <v>1.0822400763176084E-3</v>
      </c>
      <c r="G81" s="7">
        <f t="shared" si="10"/>
        <v>0</v>
      </c>
      <c r="H81" s="7">
        <f t="shared" si="3"/>
        <v>490.10000000000008</v>
      </c>
      <c r="I81" s="7">
        <f t="shared" si="4"/>
        <v>0</v>
      </c>
      <c r="K81" t="str">
        <f t="shared" si="5"/>
        <v>$490</v>
      </c>
      <c r="L81" s="48">
        <f t="shared" si="11"/>
        <v>1.0822400763176084E-3</v>
      </c>
      <c r="M81" s="124">
        <f t="shared" si="12"/>
        <v>0</v>
      </c>
    </row>
    <row r="82" spans="1:13">
      <c r="A82" s="126">
        <f t="shared" si="14"/>
        <v>0.94300000000000006</v>
      </c>
      <c r="B82" s="126">
        <f t="shared" si="6"/>
        <v>0.94400000000000006</v>
      </c>
      <c r="C82" s="126">
        <f t="shared" si="7"/>
        <v>0.94350000000000001</v>
      </c>
      <c r="D82" s="7">
        <f t="shared" si="8"/>
        <v>490.62</v>
      </c>
      <c r="E82" s="48">
        <f t="shared" si="9"/>
        <v>1.1910625418547064E-2</v>
      </c>
      <c r="F82" s="48">
        <f t="shared" si="13"/>
        <v>1.1865153968711271E-3</v>
      </c>
      <c r="G82" s="7">
        <f t="shared" si="10"/>
        <v>0</v>
      </c>
      <c r="H82" s="7">
        <f t="shared" si="3"/>
        <v>490.62</v>
      </c>
      <c r="I82" s="7">
        <f t="shared" si="4"/>
        <v>0</v>
      </c>
      <c r="K82" t="str">
        <f t="shared" si="5"/>
        <v>$491</v>
      </c>
      <c r="L82" s="48">
        <f t="shared" si="11"/>
        <v>1.1865153968711271E-3</v>
      </c>
      <c r="M82" s="124">
        <f t="shared" si="12"/>
        <v>0</v>
      </c>
    </row>
    <row r="83" spans="1:13">
      <c r="A83" s="126">
        <f t="shared" si="14"/>
        <v>0.94400000000000006</v>
      </c>
      <c r="B83" s="126">
        <f t="shared" si="6"/>
        <v>0.94500000000000006</v>
      </c>
      <c r="C83" s="126">
        <f t="shared" si="7"/>
        <v>0.94450000000000012</v>
      </c>
      <c r="D83" s="7">
        <f t="shared" si="8"/>
        <v>491.14000000000004</v>
      </c>
      <c r="E83" s="48">
        <f t="shared" si="9"/>
        <v>1.3209383807256437E-2</v>
      </c>
      <c r="F83" s="48">
        <f t="shared" si="13"/>
        <v>1.2987583887093725E-3</v>
      </c>
      <c r="G83" s="7">
        <f t="shared" si="10"/>
        <v>0</v>
      </c>
      <c r="H83" s="7">
        <f t="shared" si="3"/>
        <v>491.14000000000004</v>
      </c>
      <c r="I83" s="7">
        <f t="shared" si="4"/>
        <v>0</v>
      </c>
      <c r="K83" t="str">
        <f t="shared" si="5"/>
        <v>$491</v>
      </c>
      <c r="L83" s="48">
        <f t="shared" si="11"/>
        <v>1.2987583887093725E-3</v>
      </c>
      <c r="M83" s="124">
        <f t="shared" si="12"/>
        <v>0</v>
      </c>
    </row>
    <row r="84" spans="1:13">
      <c r="A84" s="126">
        <f t="shared" si="14"/>
        <v>0.94500000000000006</v>
      </c>
      <c r="B84" s="126">
        <f t="shared" si="6"/>
        <v>0.94600000000000006</v>
      </c>
      <c r="C84" s="126">
        <f t="shared" si="7"/>
        <v>0.94550000000000001</v>
      </c>
      <c r="D84" s="7">
        <f t="shared" si="8"/>
        <v>491.66</v>
      </c>
      <c r="E84" s="48">
        <f t="shared" si="9"/>
        <v>1.4628730775989264E-2</v>
      </c>
      <c r="F84" s="48">
        <f t="shared" si="13"/>
        <v>1.4193469687328267E-3</v>
      </c>
      <c r="G84" s="7">
        <f t="shared" si="10"/>
        <v>0</v>
      </c>
      <c r="H84" s="7">
        <f t="shared" si="3"/>
        <v>491.66</v>
      </c>
      <c r="I84" s="7">
        <f t="shared" si="4"/>
        <v>0</v>
      </c>
      <c r="K84" t="str">
        <f t="shared" si="5"/>
        <v>$492</v>
      </c>
      <c r="L84" s="48">
        <f t="shared" si="11"/>
        <v>1.4193469687328267E-3</v>
      </c>
      <c r="M84" s="124">
        <f t="shared" si="12"/>
        <v>0</v>
      </c>
    </row>
    <row r="85" spans="1:13">
      <c r="A85" s="126">
        <f t="shared" si="14"/>
        <v>0.94600000000000006</v>
      </c>
      <c r="B85" s="126">
        <f t="shared" si="6"/>
        <v>0.94700000000000006</v>
      </c>
      <c r="C85" s="126">
        <f t="shared" si="7"/>
        <v>0.94650000000000012</v>
      </c>
      <c r="D85" s="7">
        <f t="shared" si="8"/>
        <v>492.18000000000006</v>
      </c>
      <c r="E85" s="48">
        <f t="shared" si="9"/>
        <v>1.617738337216628E-2</v>
      </c>
      <c r="F85" s="48">
        <f t="shared" si="13"/>
        <v>1.5486525961770168E-3</v>
      </c>
      <c r="G85" s="7">
        <f t="shared" si="10"/>
        <v>0</v>
      </c>
      <c r="H85" s="7">
        <f t="shared" si="3"/>
        <v>492.18000000000006</v>
      </c>
      <c r="I85" s="7">
        <f t="shared" si="4"/>
        <v>0</v>
      </c>
      <c r="K85" t="str">
        <f t="shared" si="5"/>
        <v>$492</v>
      </c>
      <c r="L85" s="48">
        <f t="shared" si="11"/>
        <v>1.5486525961770168E-3</v>
      </c>
      <c r="M85" s="124">
        <f t="shared" si="12"/>
        <v>0</v>
      </c>
    </row>
    <row r="86" spans="1:13">
      <c r="A86" s="126">
        <f t="shared" si="14"/>
        <v>0.94700000000000006</v>
      </c>
      <c r="B86" s="126">
        <f t="shared" si="6"/>
        <v>0.94800000000000006</v>
      </c>
      <c r="C86" s="126">
        <f t="shared" si="7"/>
        <v>0.94750000000000001</v>
      </c>
      <c r="D86" s="7">
        <f t="shared" si="8"/>
        <v>492.7</v>
      </c>
      <c r="E86" s="48">
        <f t="shared" si="9"/>
        <v>1.7864420562816553E-2</v>
      </c>
      <c r="F86" s="48">
        <f t="shared" si="13"/>
        <v>1.6870371906502722E-3</v>
      </c>
      <c r="G86" s="7">
        <f t="shared" si="10"/>
        <v>0</v>
      </c>
      <c r="H86" s="7">
        <f t="shared" si="3"/>
        <v>492.7</v>
      </c>
      <c r="I86" s="7">
        <f t="shared" si="4"/>
        <v>0</v>
      </c>
      <c r="K86" t="str">
        <f t="shared" si="5"/>
        <v>$493</v>
      </c>
      <c r="L86" s="48">
        <f t="shared" si="11"/>
        <v>1.6870371906502722E-3</v>
      </c>
      <c r="M86" s="124">
        <f t="shared" si="12"/>
        <v>0</v>
      </c>
    </row>
    <row r="87" spans="1:13">
      <c r="A87" s="126">
        <f t="shared" si="14"/>
        <v>0.94800000000000006</v>
      </c>
      <c r="B87" s="126">
        <f t="shared" si="6"/>
        <v>0.94900000000000007</v>
      </c>
      <c r="C87" s="126">
        <f t="shared" si="7"/>
        <v>0.94850000000000012</v>
      </c>
      <c r="D87" s="7">
        <f t="shared" si="8"/>
        <v>493.22000000000008</v>
      </c>
      <c r="E87" s="48">
        <f t="shared" si="9"/>
        <v>1.9699270409377117E-2</v>
      </c>
      <c r="F87" s="48">
        <f t="shared" si="13"/>
        <v>1.8348498465605642E-3</v>
      </c>
      <c r="G87" s="7">
        <f t="shared" si="10"/>
        <v>0</v>
      </c>
      <c r="H87" s="7">
        <f t="shared" si="3"/>
        <v>493.22000000000008</v>
      </c>
      <c r="I87" s="7">
        <f t="shared" si="4"/>
        <v>0</v>
      </c>
      <c r="K87" t="str">
        <f t="shared" si="5"/>
        <v>$493</v>
      </c>
      <c r="L87" s="48">
        <f t="shared" si="11"/>
        <v>1.8348498465605642E-3</v>
      </c>
      <c r="M87" s="124">
        <f t="shared" si="12"/>
        <v>0</v>
      </c>
    </row>
    <row r="88" spans="1:13">
      <c r="A88" s="126">
        <f t="shared" si="14"/>
        <v>0.94900000000000007</v>
      </c>
      <c r="B88" s="126">
        <f t="shared" si="6"/>
        <v>0.95000000000000007</v>
      </c>
      <c r="C88" s="126">
        <f t="shared" si="7"/>
        <v>0.94950000000000001</v>
      </c>
      <c r="D88" s="7">
        <f t="shared" si="8"/>
        <v>493.74</v>
      </c>
      <c r="E88" s="48">
        <f t="shared" si="9"/>
        <v>2.1691693767646809E-2</v>
      </c>
      <c r="F88" s="48">
        <f t="shared" si="13"/>
        <v>1.9924233582696918E-3</v>
      </c>
      <c r="G88" s="7">
        <f t="shared" si="10"/>
        <v>0</v>
      </c>
      <c r="H88" s="7">
        <f t="shared" si="3"/>
        <v>493.74</v>
      </c>
      <c r="I88" s="7">
        <f t="shared" si="4"/>
        <v>0</v>
      </c>
      <c r="K88" t="str">
        <f t="shared" si="5"/>
        <v>$494</v>
      </c>
      <c r="L88" s="48">
        <f t="shared" si="11"/>
        <v>1.9924233582696918E-3</v>
      </c>
      <c r="M88" s="124">
        <f t="shared" si="12"/>
        <v>0</v>
      </c>
    </row>
    <row r="89" spans="1:13">
      <c r="A89" s="126">
        <f t="shared" si="14"/>
        <v>0.95000000000000007</v>
      </c>
      <c r="B89" s="126">
        <f t="shared" si="6"/>
        <v>0.95100000000000007</v>
      </c>
      <c r="C89" s="126">
        <f t="shared" si="7"/>
        <v>0.95050000000000012</v>
      </c>
      <c r="D89" s="7">
        <f t="shared" si="8"/>
        <v>494.26000000000005</v>
      </c>
      <c r="E89" s="48">
        <f t="shared" si="9"/>
        <v>2.3851764341508781E-2</v>
      </c>
      <c r="F89" s="48">
        <f t="shared" si="13"/>
        <v>2.1600705738619719E-3</v>
      </c>
      <c r="G89" s="7">
        <f t="shared" si="10"/>
        <v>0</v>
      </c>
      <c r="H89" s="7">
        <f t="shared" si="3"/>
        <v>494.26000000000005</v>
      </c>
      <c r="I89" s="7">
        <f t="shared" si="4"/>
        <v>0</v>
      </c>
      <c r="K89" t="str">
        <f t="shared" si="5"/>
        <v>$494</v>
      </c>
      <c r="L89" s="48">
        <f t="shared" si="11"/>
        <v>2.1600705738619719E-3</v>
      </c>
      <c r="M89" s="124">
        <f t="shared" si="12"/>
        <v>0</v>
      </c>
    </row>
    <row r="90" spans="1:13">
      <c r="A90" s="126">
        <f t="shared" si="14"/>
        <v>0.95100000000000007</v>
      </c>
      <c r="B90" s="126">
        <f t="shared" si="6"/>
        <v>0.95200000000000007</v>
      </c>
      <c r="C90" s="126">
        <f t="shared" si="7"/>
        <v>0.95150000000000001</v>
      </c>
      <c r="D90" s="7">
        <f t="shared" si="8"/>
        <v>494.78000000000003</v>
      </c>
      <c r="E90" s="48">
        <f t="shared" si="9"/>
        <v>2.6189844940452723E-2</v>
      </c>
      <c r="F90" s="48">
        <f t="shared" si="13"/>
        <v>2.3380805989439424E-3</v>
      </c>
      <c r="G90" s="7">
        <f t="shared" si="10"/>
        <v>0</v>
      </c>
      <c r="H90" s="7">
        <f t="shared" si="3"/>
        <v>494.78000000000003</v>
      </c>
      <c r="I90" s="7">
        <f t="shared" si="4"/>
        <v>0</v>
      </c>
      <c r="K90" t="str">
        <f t="shared" si="5"/>
        <v>$495</v>
      </c>
      <c r="L90" s="48">
        <f t="shared" si="11"/>
        <v>2.3380805989439424E-3</v>
      </c>
      <c r="M90" s="124">
        <f t="shared" si="12"/>
        <v>0</v>
      </c>
    </row>
    <row r="91" spans="1:13">
      <c r="A91" s="126">
        <f t="shared" si="14"/>
        <v>0.95200000000000007</v>
      </c>
      <c r="B91" s="126">
        <f t="shared" si="6"/>
        <v>0.95300000000000007</v>
      </c>
      <c r="C91" s="126">
        <f t="shared" si="7"/>
        <v>0.95250000000000012</v>
      </c>
      <c r="D91" s="7">
        <f t="shared" si="8"/>
        <v>495.30000000000007</v>
      </c>
      <c r="E91" s="48">
        <f t="shared" si="9"/>
        <v>2.8716559816002105E-2</v>
      </c>
      <c r="F91" s="48">
        <f t="shared" si="13"/>
        <v>2.5267148755493823E-3</v>
      </c>
      <c r="G91" s="7">
        <f t="shared" si="10"/>
        <v>0</v>
      </c>
      <c r="H91" s="7">
        <f t="shared" si="3"/>
        <v>495.30000000000007</v>
      </c>
      <c r="I91" s="7">
        <f t="shared" si="4"/>
        <v>0</v>
      </c>
      <c r="K91" t="str">
        <f t="shared" si="5"/>
        <v>$495</v>
      </c>
      <c r="L91" s="48">
        <f t="shared" si="11"/>
        <v>2.5267148755493823E-3</v>
      </c>
      <c r="M91" s="124">
        <f t="shared" si="12"/>
        <v>0</v>
      </c>
    </row>
    <row r="92" spans="1:13">
      <c r="A92" s="126">
        <f t="shared" si="14"/>
        <v>0.95300000000000007</v>
      </c>
      <c r="B92" s="126">
        <f t="shared" si="6"/>
        <v>0.95400000000000007</v>
      </c>
      <c r="C92" s="126">
        <f t="shared" si="7"/>
        <v>0.95350000000000001</v>
      </c>
      <c r="D92" s="7">
        <f t="shared" si="8"/>
        <v>495.82</v>
      </c>
      <c r="E92" s="48">
        <f t="shared" si="9"/>
        <v>3.1442762980752742E-2</v>
      </c>
      <c r="F92" s="48">
        <f t="shared" si="13"/>
        <v>2.7262031647506367E-3</v>
      </c>
      <c r="G92" s="7">
        <f t="shared" si="10"/>
        <v>0</v>
      </c>
      <c r="H92" s="7">
        <f t="shared" si="3"/>
        <v>495.82</v>
      </c>
      <c r="I92" s="7">
        <f t="shared" si="4"/>
        <v>0</v>
      </c>
      <c r="K92" t="str">
        <f t="shared" si="5"/>
        <v>$496</v>
      </c>
      <c r="L92" s="48">
        <f t="shared" si="11"/>
        <v>2.7262031647506367E-3</v>
      </c>
      <c r="M92" s="124">
        <f t="shared" si="12"/>
        <v>0</v>
      </c>
    </row>
    <row r="93" spans="1:13">
      <c r="A93" s="126">
        <f t="shared" si="14"/>
        <v>0.95400000000000007</v>
      </c>
      <c r="B93" s="126">
        <f t="shared" si="6"/>
        <v>0.95500000000000007</v>
      </c>
      <c r="C93" s="126">
        <f t="shared" si="7"/>
        <v>0.95450000000000013</v>
      </c>
      <c r="D93" s="7">
        <f t="shared" si="8"/>
        <v>496.34000000000009</v>
      </c>
      <c r="E93" s="48">
        <f t="shared" si="9"/>
        <v>3.4379502445890386E-2</v>
      </c>
      <c r="F93" s="48">
        <f t="shared" si="13"/>
        <v>2.9367394651376444E-3</v>
      </c>
      <c r="G93" s="7">
        <f t="shared" si="10"/>
        <v>0</v>
      </c>
      <c r="H93" s="7">
        <f t="shared" si="3"/>
        <v>496.34000000000009</v>
      </c>
      <c r="I93" s="7">
        <f t="shared" si="4"/>
        <v>0</v>
      </c>
      <c r="K93" t="str">
        <f t="shared" si="5"/>
        <v>$496</v>
      </c>
      <c r="L93" s="48">
        <f t="shared" si="11"/>
        <v>2.9367394651376444E-3</v>
      </c>
      <c r="M93" s="124">
        <f t="shared" si="12"/>
        <v>0</v>
      </c>
    </row>
    <row r="94" spans="1:13">
      <c r="A94" s="126">
        <f t="shared" si="14"/>
        <v>0.95500000000000007</v>
      </c>
      <c r="B94" s="126">
        <f t="shared" si="6"/>
        <v>0.95600000000000007</v>
      </c>
      <c r="C94" s="126">
        <f t="shared" si="7"/>
        <v>0.95550000000000002</v>
      </c>
      <c r="D94" s="7">
        <f t="shared" si="8"/>
        <v>496.86</v>
      </c>
      <c r="E94" s="48">
        <f t="shared" si="9"/>
        <v>3.7537980348516825E-2</v>
      </c>
      <c r="F94" s="48">
        <f t="shared" si="13"/>
        <v>3.1584779026264387E-3</v>
      </c>
      <c r="G94" s="7">
        <f t="shared" si="10"/>
        <v>0</v>
      </c>
      <c r="H94" s="7">
        <f t="shared" si="3"/>
        <v>496.86</v>
      </c>
      <c r="I94" s="7">
        <f t="shared" si="4"/>
        <v>0</v>
      </c>
      <c r="K94" t="str">
        <f t="shared" si="5"/>
        <v>$497</v>
      </c>
      <c r="L94" s="48">
        <f t="shared" si="11"/>
        <v>3.1584779026264387E-3</v>
      </c>
      <c r="M94" s="124">
        <f t="shared" si="12"/>
        <v>0</v>
      </c>
    </row>
    <row r="95" spans="1:13">
      <c r="A95" s="126">
        <f t="shared" si="14"/>
        <v>0.95600000000000007</v>
      </c>
      <c r="B95" s="126">
        <f t="shared" si="6"/>
        <v>0.95700000000000007</v>
      </c>
      <c r="C95" s="126">
        <f t="shared" si="7"/>
        <v>0.95650000000000013</v>
      </c>
      <c r="D95" s="7">
        <f t="shared" si="8"/>
        <v>497.38000000000005</v>
      </c>
      <c r="E95" s="48">
        <f t="shared" si="9"/>
        <v>4.0929508978807823E-2</v>
      </c>
      <c r="F95" s="48">
        <f t="shared" si="13"/>
        <v>3.3915286302909978E-3</v>
      </c>
      <c r="G95" s="7">
        <f t="shared" si="10"/>
        <v>0</v>
      </c>
      <c r="H95" s="7">
        <f t="shared" si="3"/>
        <v>497.38000000000005</v>
      </c>
      <c r="I95" s="7">
        <f t="shared" si="4"/>
        <v>0</v>
      </c>
      <c r="K95" t="str">
        <f t="shared" si="5"/>
        <v>$497</v>
      </c>
      <c r="L95" s="48">
        <f t="shared" si="11"/>
        <v>3.3915286302909978E-3</v>
      </c>
      <c r="M95" s="124">
        <f t="shared" si="12"/>
        <v>0</v>
      </c>
    </row>
    <row r="96" spans="1:13">
      <c r="A96" s="126">
        <f t="shared" si="14"/>
        <v>0.95700000000000007</v>
      </c>
      <c r="B96" s="126">
        <f t="shared" si="6"/>
        <v>0.95800000000000007</v>
      </c>
      <c r="C96" s="126">
        <f t="shared" si="7"/>
        <v>0.95750000000000002</v>
      </c>
      <c r="D96" s="7">
        <f t="shared" si="8"/>
        <v>497.90000000000003</v>
      </c>
      <c r="E96" s="48">
        <f t="shared" si="9"/>
        <v>4.456546275854309E-2</v>
      </c>
      <c r="F96" s="48">
        <f t="shared" si="13"/>
        <v>3.6359537797352667E-3</v>
      </c>
      <c r="G96" s="7">
        <f t="shared" si="10"/>
        <v>0</v>
      </c>
      <c r="H96" s="7">
        <f t="shared" si="3"/>
        <v>497.90000000000003</v>
      </c>
      <c r="I96" s="7">
        <f t="shared" si="4"/>
        <v>0</v>
      </c>
      <c r="K96" t="str">
        <f t="shared" si="5"/>
        <v>$498</v>
      </c>
      <c r="L96" s="48">
        <f t="shared" si="11"/>
        <v>3.6359537797352667E-3</v>
      </c>
      <c r="M96" s="124">
        <f t="shared" si="12"/>
        <v>0</v>
      </c>
    </row>
    <row r="97" spans="1:13">
      <c r="A97" s="126">
        <f t="shared" si="14"/>
        <v>0.95800000000000007</v>
      </c>
      <c r="B97" s="126">
        <f t="shared" si="6"/>
        <v>0.95900000000000007</v>
      </c>
      <c r="C97" s="126">
        <f t="shared" si="7"/>
        <v>0.95850000000000013</v>
      </c>
      <c r="D97" s="7">
        <f t="shared" si="8"/>
        <v>498.42000000000007</v>
      </c>
      <c r="E97" s="48">
        <f t="shared" si="9"/>
        <v>4.8457226266723337E-2</v>
      </c>
      <c r="F97" s="48">
        <f t="shared" si="13"/>
        <v>3.8917635081802474E-3</v>
      </c>
      <c r="G97" s="7">
        <f t="shared" si="10"/>
        <v>0</v>
      </c>
      <c r="H97" s="7">
        <f t="shared" si="3"/>
        <v>498.42000000000007</v>
      </c>
      <c r="I97" s="7">
        <f t="shared" si="4"/>
        <v>0</v>
      </c>
      <c r="K97" t="str">
        <f t="shared" si="5"/>
        <v>$498</v>
      </c>
      <c r="L97" s="48">
        <f t="shared" si="11"/>
        <v>3.8917635081802474E-3</v>
      </c>
      <c r="M97" s="124">
        <f t="shared" si="12"/>
        <v>0</v>
      </c>
    </row>
    <row r="98" spans="1:13">
      <c r="A98" s="126">
        <f t="shared" si="14"/>
        <v>0.95900000000000007</v>
      </c>
      <c r="B98" s="126">
        <f t="shared" si="6"/>
        <v>0.96000000000000008</v>
      </c>
      <c r="C98" s="126">
        <f t="shared" si="7"/>
        <v>0.95950000000000002</v>
      </c>
      <c r="D98" s="7">
        <f t="shared" si="8"/>
        <v>498.94</v>
      </c>
      <c r="E98" s="48">
        <f t="shared" si="9"/>
        <v>5.2616138454252115E-2</v>
      </c>
      <c r="F98" s="48">
        <f t="shared" si="13"/>
        <v>4.1589121875287779E-3</v>
      </c>
      <c r="G98" s="7">
        <f t="shared" si="10"/>
        <v>0</v>
      </c>
      <c r="H98" s="7">
        <f t="shared" si="3"/>
        <v>498.94</v>
      </c>
      <c r="I98" s="7">
        <f t="shared" si="4"/>
        <v>0</v>
      </c>
      <c r="K98" t="str">
        <f t="shared" si="5"/>
        <v>$499</v>
      </c>
      <c r="L98" s="48">
        <f t="shared" si="11"/>
        <v>4.1589121875287779E-3</v>
      </c>
      <c r="M98" s="124">
        <f t="shared" si="12"/>
        <v>0</v>
      </c>
    </row>
    <row r="99" spans="1:13">
      <c r="A99" s="126">
        <f t="shared" si="14"/>
        <v>0.96000000000000008</v>
      </c>
      <c r="B99" s="126">
        <f t="shared" si="6"/>
        <v>0.96100000000000008</v>
      </c>
      <c r="C99" s="126">
        <f t="shared" si="7"/>
        <v>0.96050000000000013</v>
      </c>
      <c r="D99" s="7">
        <f t="shared" si="8"/>
        <v>499.46000000000009</v>
      </c>
      <c r="E99" s="48">
        <f t="shared" si="9"/>
        <v>5.7053433237754803E-2</v>
      </c>
      <c r="F99" s="48">
        <f t="shared" si="13"/>
        <v>4.4372947835026877E-3</v>
      </c>
      <c r="G99" s="7">
        <f t="shared" si="10"/>
        <v>0</v>
      </c>
      <c r="H99" s="7">
        <f t="shared" si="3"/>
        <v>499.46000000000009</v>
      </c>
      <c r="I99" s="7">
        <f t="shared" si="4"/>
        <v>0</v>
      </c>
      <c r="K99" t="str">
        <f t="shared" si="5"/>
        <v>$499</v>
      </c>
      <c r="L99" s="48">
        <f t="shared" si="11"/>
        <v>4.4372947835026877E-3</v>
      </c>
      <c r="M99" s="124">
        <f t="shared" si="12"/>
        <v>0</v>
      </c>
    </row>
    <row r="100" spans="1:13">
      <c r="A100" s="126">
        <f t="shared" si="14"/>
        <v>0.96100000000000008</v>
      </c>
      <c r="B100" s="126">
        <f t="shared" si="6"/>
        <v>0.96200000000000008</v>
      </c>
      <c r="C100" s="126">
        <f t="shared" si="7"/>
        <v>0.96150000000000002</v>
      </c>
      <c r="D100" s="7">
        <f t="shared" si="8"/>
        <v>499.98</v>
      </c>
      <c r="E100" s="48">
        <f t="shared" si="9"/>
        <v>6.1780176711812004E-2</v>
      </c>
      <c r="F100" s="48">
        <f t="shared" si="13"/>
        <v>4.7267434740572017E-3</v>
      </c>
      <c r="G100" s="7">
        <f t="shared" si="10"/>
        <v>0</v>
      </c>
      <c r="H100" s="7">
        <f t="shared" si="3"/>
        <v>499.98</v>
      </c>
      <c r="I100" s="7">
        <f t="shared" si="4"/>
        <v>0</v>
      </c>
      <c r="K100" t="str">
        <f t="shared" si="5"/>
        <v>$500</v>
      </c>
      <c r="L100" s="48">
        <f t="shared" si="11"/>
        <v>4.7267434740572017E-3</v>
      </c>
      <c r="M100" s="124">
        <f t="shared" si="12"/>
        <v>0</v>
      </c>
    </row>
    <row r="101" spans="1:13">
      <c r="A101" s="126">
        <f t="shared" si="14"/>
        <v>0.96200000000000008</v>
      </c>
      <c r="B101" s="126">
        <f t="shared" si="6"/>
        <v>0.96300000000000008</v>
      </c>
      <c r="C101" s="126">
        <f t="shared" si="7"/>
        <v>0.96250000000000013</v>
      </c>
      <c r="D101" s="7">
        <f t="shared" si="8"/>
        <v>500.50000000000006</v>
      </c>
      <c r="E101" s="48">
        <f t="shared" si="9"/>
        <v>6.6807201268858724E-2</v>
      </c>
      <c r="F101" s="48">
        <f t="shared" si="13"/>
        <v>5.0270245570467192E-3</v>
      </c>
      <c r="G101" s="7">
        <f t="shared" si="10"/>
        <v>0</v>
      </c>
      <c r="H101" s="7">
        <f t="shared" si="3"/>
        <v>500.50000000000006</v>
      </c>
      <c r="I101" s="7">
        <f t="shared" si="4"/>
        <v>0</v>
      </c>
      <c r="K101" t="str">
        <f t="shared" si="5"/>
        <v>$501</v>
      </c>
      <c r="L101" s="48">
        <f t="shared" si="11"/>
        <v>5.0270245570467192E-3</v>
      </c>
      <c r="M101" s="124">
        <f t="shared" si="12"/>
        <v>0</v>
      </c>
    </row>
    <row r="102" spans="1:13">
      <c r="A102" s="126">
        <f t="shared" si="14"/>
        <v>0.96300000000000008</v>
      </c>
      <c r="B102" s="126">
        <f t="shared" si="6"/>
        <v>0.96400000000000008</v>
      </c>
      <c r="C102" s="126">
        <f t="shared" si="7"/>
        <v>0.96350000000000002</v>
      </c>
      <c r="D102" s="7">
        <f t="shared" si="8"/>
        <v>501.02000000000004</v>
      </c>
      <c r="E102" s="48">
        <f t="shared" si="9"/>
        <v>7.2145036965893916E-2</v>
      </c>
      <c r="F102" s="48">
        <f t="shared" si="13"/>
        <v>5.3378356970351926E-3</v>
      </c>
      <c r="G102" s="7">
        <f t="shared" si="10"/>
        <v>0</v>
      </c>
      <c r="H102" s="7">
        <f t="shared" ref="H102:H165" si="15">IF(G102=0,D102,0)</f>
        <v>501.02000000000004</v>
      </c>
      <c r="I102" s="7">
        <f t="shared" ref="I102:I165" si="16">IF(G102=1,D102,0)</f>
        <v>0</v>
      </c>
      <c r="K102" t="str">
        <f t="shared" ref="K102:K165" si="17">TEXT(D102,"$000")</f>
        <v>$501</v>
      </c>
      <c r="L102" s="48">
        <f t="shared" si="11"/>
        <v>5.3378356970351926E-3</v>
      </c>
      <c r="M102" s="124">
        <f t="shared" si="12"/>
        <v>0</v>
      </c>
    </row>
    <row r="103" spans="1:13">
      <c r="A103" s="126">
        <f t="shared" si="14"/>
        <v>0.96400000000000008</v>
      </c>
      <c r="B103" s="126">
        <f t="shared" ref="B103:B166" si="18">IF(B102+$D$17&gt;$D$16,0,B102+$D$17)</f>
        <v>0.96500000000000008</v>
      </c>
      <c r="C103" s="126">
        <f t="shared" ref="C103:C166" si="19">AVERAGE(A103:B103)</f>
        <v>0.96450000000000014</v>
      </c>
      <c r="D103" s="7">
        <f t="shared" ref="D103:D166" si="20">+$C$10*C103</f>
        <v>501.54000000000008</v>
      </c>
      <c r="E103" s="48">
        <f t="shared" ref="E103:E166" si="21">_xlfn.NORM.DIST(C103,1,$C$13,TRUE)</f>
        <v>7.7803840526547152E-2</v>
      </c>
      <c r="F103" s="48">
        <f t="shared" si="13"/>
        <v>5.6588035606532361E-3</v>
      </c>
      <c r="G103" s="7">
        <f t="shared" ref="G103:G166" si="22">IF(D103&lt;$C$12,0,1)</f>
        <v>0</v>
      </c>
      <c r="H103" s="7">
        <f t="shared" si="15"/>
        <v>501.54000000000008</v>
      </c>
      <c r="I103" s="7">
        <f t="shared" si="16"/>
        <v>0</v>
      </c>
      <c r="K103" t="str">
        <f t="shared" si="17"/>
        <v>$502</v>
      </c>
      <c r="L103" s="48">
        <f t="shared" ref="L103:L166" si="23">IF(H103=0,0,F103)</f>
        <v>5.6588035606532361E-3</v>
      </c>
      <c r="M103" s="124">
        <f t="shared" ref="M103:M166" si="24">IF(I103=0,0,F103)</f>
        <v>0</v>
      </c>
    </row>
    <row r="104" spans="1:13">
      <c r="A104" s="126">
        <f t="shared" si="14"/>
        <v>0.96500000000000008</v>
      </c>
      <c r="B104" s="126">
        <f t="shared" si="18"/>
        <v>0.96600000000000008</v>
      </c>
      <c r="C104" s="126">
        <f t="shared" si="19"/>
        <v>0.96550000000000002</v>
      </c>
      <c r="D104" s="7">
        <f t="shared" si="20"/>
        <v>502.06</v>
      </c>
      <c r="E104" s="48">
        <f t="shared" si="21"/>
        <v>8.3793322415014401E-2</v>
      </c>
      <c r="F104" s="48">
        <f t="shared" ref="F104:F167" si="25">+E104-E103</f>
        <v>5.989481888467249E-3</v>
      </c>
      <c r="G104" s="7">
        <f t="shared" si="22"/>
        <v>0</v>
      </c>
      <c r="H104" s="7">
        <f t="shared" si="15"/>
        <v>502.06</v>
      </c>
      <c r="I104" s="7">
        <f t="shared" si="16"/>
        <v>0</v>
      </c>
      <c r="K104" t="str">
        <f t="shared" si="17"/>
        <v>$502</v>
      </c>
      <c r="L104" s="48">
        <f t="shared" si="23"/>
        <v>5.989481888467249E-3</v>
      </c>
      <c r="M104" s="124">
        <f t="shared" si="24"/>
        <v>0</v>
      </c>
    </row>
    <row r="105" spans="1:13">
      <c r="A105" s="126">
        <f t="shared" ref="A105:A168" si="26">+A104+0.001</f>
        <v>0.96600000000000008</v>
      </c>
      <c r="B105" s="126">
        <f t="shared" si="18"/>
        <v>0.96700000000000008</v>
      </c>
      <c r="C105" s="126">
        <f t="shared" si="19"/>
        <v>0.96650000000000014</v>
      </c>
      <c r="D105" s="7">
        <f t="shared" si="20"/>
        <v>502.5800000000001</v>
      </c>
      <c r="E105" s="48">
        <f t="shared" si="21"/>
        <v>9.0122672464453352E-2</v>
      </c>
      <c r="F105" s="48">
        <f t="shared" si="25"/>
        <v>6.3293500494389504E-3</v>
      </c>
      <c r="G105" s="7">
        <f t="shared" si="22"/>
        <v>0</v>
      </c>
      <c r="H105" s="7">
        <f t="shared" si="15"/>
        <v>502.5800000000001</v>
      </c>
      <c r="I105" s="7">
        <f t="shared" si="16"/>
        <v>0</v>
      </c>
      <c r="K105" t="str">
        <f t="shared" si="17"/>
        <v>$503</v>
      </c>
      <c r="L105" s="48">
        <f t="shared" si="23"/>
        <v>6.3293500494389504E-3</v>
      </c>
      <c r="M105" s="124">
        <f t="shared" si="24"/>
        <v>0</v>
      </c>
    </row>
    <row r="106" spans="1:13">
      <c r="A106" s="126">
        <f t="shared" si="26"/>
        <v>0.96700000000000008</v>
      </c>
      <c r="B106" s="126">
        <f t="shared" si="18"/>
        <v>0.96800000000000008</v>
      </c>
      <c r="C106" s="126">
        <f t="shared" si="19"/>
        <v>0.96750000000000003</v>
      </c>
      <c r="D106" s="7">
        <f t="shared" si="20"/>
        <v>503.1</v>
      </c>
      <c r="E106" s="48">
        <f t="shared" si="21"/>
        <v>9.6800484585610497E-2</v>
      </c>
      <c r="F106" s="48">
        <f t="shared" si="25"/>
        <v>6.6778121211571451E-3</v>
      </c>
      <c r="G106" s="7">
        <f t="shared" si="22"/>
        <v>0</v>
      </c>
      <c r="H106" s="7">
        <f t="shared" si="15"/>
        <v>503.1</v>
      </c>
      <c r="I106" s="7">
        <f t="shared" si="16"/>
        <v>0</v>
      </c>
      <c r="K106" t="str">
        <f t="shared" si="17"/>
        <v>$503</v>
      </c>
      <c r="L106" s="48">
        <f t="shared" si="23"/>
        <v>6.6778121211571451E-3</v>
      </c>
      <c r="M106" s="124">
        <f t="shared" si="24"/>
        <v>0</v>
      </c>
    </row>
    <row r="107" spans="1:13">
      <c r="A107" s="126">
        <f t="shared" si="26"/>
        <v>0.96800000000000008</v>
      </c>
      <c r="B107" s="126">
        <f t="shared" si="18"/>
        <v>0.96900000000000008</v>
      </c>
      <c r="C107" s="126">
        <f t="shared" si="19"/>
        <v>0.96850000000000014</v>
      </c>
      <c r="D107" s="7">
        <f t="shared" si="20"/>
        <v>503.62000000000006</v>
      </c>
      <c r="E107" s="48">
        <f t="shared" si="21"/>
        <v>0.10383468112130137</v>
      </c>
      <c r="F107" s="48">
        <f t="shared" si="25"/>
        <v>7.0341965356908731E-3</v>
      </c>
      <c r="G107" s="7">
        <f t="shared" si="22"/>
        <v>0</v>
      </c>
      <c r="H107" s="7">
        <f t="shared" si="15"/>
        <v>503.62000000000006</v>
      </c>
      <c r="I107" s="7">
        <f t="shared" si="16"/>
        <v>0</v>
      </c>
      <c r="K107" t="str">
        <f t="shared" si="17"/>
        <v>$504</v>
      </c>
      <c r="L107" s="48">
        <f t="shared" si="23"/>
        <v>7.0341965356908731E-3</v>
      </c>
      <c r="M107" s="124">
        <f t="shared" si="24"/>
        <v>0</v>
      </c>
    </row>
    <row r="108" spans="1:13">
      <c r="A108" s="126">
        <f t="shared" si="26"/>
        <v>0.96900000000000008</v>
      </c>
      <c r="B108" s="126">
        <f t="shared" si="18"/>
        <v>0.97000000000000008</v>
      </c>
      <c r="C108" s="126">
        <f t="shared" si="19"/>
        <v>0.96950000000000003</v>
      </c>
      <c r="D108" s="7">
        <f t="shared" si="20"/>
        <v>504.14</v>
      </c>
      <c r="E108" s="48">
        <f t="shared" si="21"/>
        <v>0.1112324374478348</v>
      </c>
      <c r="F108" s="48">
        <f t="shared" si="25"/>
        <v>7.3977563265334306E-3</v>
      </c>
      <c r="G108" s="7">
        <f t="shared" si="22"/>
        <v>0</v>
      </c>
      <c r="H108" s="7">
        <f t="shared" si="15"/>
        <v>504.14</v>
      </c>
      <c r="I108" s="7">
        <f t="shared" si="16"/>
        <v>0</v>
      </c>
      <c r="K108" t="str">
        <f t="shared" si="17"/>
        <v>$504</v>
      </c>
      <c r="L108" s="48">
        <f t="shared" si="23"/>
        <v>7.3977563265334306E-3</v>
      </c>
      <c r="M108" s="124">
        <f t="shared" si="24"/>
        <v>0</v>
      </c>
    </row>
    <row r="109" spans="1:13">
      <c r="A109" s="126">
        <f t="shared" si="26"/>
        <v>0.97000000000000008</v>
      </c>
      <c r="B109" s="126">
        <f t="shared" si="18"/>
        <v>0.97100000000000009</v>
      </c>
      <c r="C109" s="126">
        <f t="shared" si="19"/>
        <v>0.97050000000000014</v>
      </c>
      <c r="D109" s="7">
        <f t="shared" si="20"/>
        <v>504.66000000000008</v>
      </c>
      <c r="E109" s="48">
        <f t="shared" si="21"/>
        <v>0.11900010745520181</v>
      </c>
      <c r="F109" s="48">
        <f t="shared" si="25"/>
        <v>7.7676700073670141E-3</v>
      </c>
      <c r="G109" s="7">
        <f t="shared" si="22"/>
        <v>0</v>
      </c>
      <c r="H109" s="7">
        <f t="shared" si="15"/>
        <v>504.66000000000008</v>
      </c>
      <c r="I109" s="7">
        <f t="shared" si="16"/>
        <v>0</v>
      </c>
      <c r="K109" t="str">
        <f t="shared" si="17"/>
        <v>$505</v>
      </c>
      <c r="L109" s="48">
        <f t="shared" si="23"/>
        <v>7.7676700073670141E-3</v>
      </c>
      <c r="M109" s="124">
        <f t="shared" si="24"/>
        <v>0</v>
      </c>
    </row>
    <row r="110" spans="1:13">
      <c r="A110" s="126">
        <f t="shared" si="26"/>
        <v>0.97100000000000009</v>
      </c>
      <c r="B110" s="126">
        <f t="shared" si="18"/>
        <v>0.97200000000000009</v>
      </c>
      <c r="C110" s="126">
        <f t="shared" si="19"/>
        <v>0.97150000000000003</v>
      </c>
      <c r="D110" s="7">
        <f t="shared" si="20"/>
        <v>505.18</v>
      </c>
      <c r="E110" s="48">
        <f t="shared" si="21"/>
        <v>0.12714315056279848</v>
      </c>
      <c r="F110" s="48">
        <f t="shared" si="25"/>
        <v>8.1430431075966703E-3</v>
      </c>
      <c r="G110" s="7">
        <f t="shared" si="22"/>
        <v>0</v>
      </c>
      <c r="H110" s="7">
        <f t="shared" si="15"/>
        <v>505.18</v>
      </c>
      <c r="I110" s="7">
        <f t="shared" si="16"/>
        <v>0</v>
      </c>
      <c r="K110" t="str">
        <f t="shared" si="17"/>
        <v>$505</v>
      </c>
      <c r="L110" s="48">
        <f t="shared" si="23"/>
        <v>8.1430431075966703E-3</v>
      </c>
      <c r="M110" s="124">
        <f t="shared" si="24"/>
        <v>0</v>
      </c>
    </row>
    <row r="111" spans="1:13">
      <c r="A111" s="126">
        <f t="shared" si="26"/>
        <v>0.97200000000000009</v>
      </c>
      <c r="B111" s="126">
        <f t="shared" si="18"/>
        <v>0.97300000000000009</v>
      </c>
      <c r="C111" s="126">
        <f t="shared" si="19"/>
        <v>0.97250000000000014</v>
      </c>
      <c r="D111" s="7">
        <f t="shared" si="20"/>
        <v>505.70000000000005</v>
      </c>
      <c r="E111" s="48">
        <f t="shared" si="21"/>
        <v>0.13566606094638392</v>
      </c>
      <c r="F111" s="48">
        <f t="shared" si="25"/>
        <v>8.5229103835854358E-3</v>
      </c>
      <c r="G111" s="7">
        <f t="shared" si="22"/>
        <v>0</v>
      </c>
      <c r="H111" s="7">
        <f t="shared" si="15"/>
        <v>505.70000000000005</v>
      </c>
      <c r="I111" s="7">
        <f t="shared" si="16"/>
        <v>0</v>
      </c>
      <c r="K111" t="str">
        <f t="shared" si="17"/>
        <v>$506</v>
      </c>
      <c r="L111" s="48">
        <f t="shared" si="23"/>
        <v>8.5229103835854358E-3</v>
      </c>
      <c r="M111" s="124">
        <f t="shared" si="24"/>
        <v>0</v>
      </c>
    </row>
    <row r="112" spans="1:13">
      <c r="A112" s="126">
        <f t="shared" si="26"/>
        <v>0.97300000000000009</v>
      </c>
      <c r="B112" s="126">
        <f t="shared" si="18"/>
        <v>0.97400000000000009</v>
      </c>
      <c r="C112" s="126">
        <f t="shared" si="19"/>
        <v>0.97350000000000003</v>
      </c>
      <c r="D112" s="7">
        <f t="shared" si="20"/>
        <v>506.22</v>
      </c>
      <c r="E112" s="48">
        <f t="shared" si="21"/>
        <v>0.14457229966390989</v>
      </c>
      <c r="F112" s="48">
        <f t="shared" si="25"/>
        <v>8.9062387175259661E-3</v>
      </c>
      <c r="G112" s="7">
        <f t="shared" si="22"/>
        <v>0</v>
      </c>
      <c r="H112" s="7">
        <f t="shared" si="15"/>
        <v>506.22</v>
      </c>
      <c r="I112" s="7">
        <f t="shared" si="16"/>
        <v>0</v>
      </c>
      <c r="K112" t="str">
        <f t="shared" si="17"/>
        <v>$506</v>
      </c>
      <c r="L112" s="48">
        <f t="shared" si="23"/>
        <v>8.9062387175259661E-3</v>
      </c>
      <c r="M112" s="124">
        <f t="shared" si="24"/>
        <v>0</v>
      </c>
    </row>
    <row r="113" spans="1:13">
      <c r="A113" s="126">
        <f t="shared" si="26"/>
        <v>0.97400000000000009</v>
      </c>
      <c r="B113" s="126">
        <f t="shared" si="18"/>
        <v>0.97500000000000009</v>
      </c>
      <c r="C113" s="126">
        <f t="shared" si="19"/>
        <v>0.97450000000000014</v>
      </c>
      <c r="D113" s="7">
        <f t="shared" si="20"/>
        <v>506.74000000000007</v>
      </c>
      <c r="E113" s="48">
        <f t="shared" si="21"/>
        <v>0.15386423037273622</v>
      </c>
      <c r="F113" s="48">
        <f t="shared" si="25"/>
        <v>9.2919307088263348E-3</v>
      </c>
      <c r="G113" s="7">
        <f t="shared" si="22"/>
        <v>0</v>
      </c>
      <c r="H113" s="7">
        <f t="shared" si="15"/>
        <v>506.74000000000007</v>
      </c>
      <c r="I113" s="7">
        <f t="shared" si="16"/>
        <v>0</v>
      </c>
      <c r="K113" t="str">
        <f t="shared" si="17"/>
        <v>$507</v>
      </c>
      <c r="L113" s="48">
        <f t="shared" si="23"/>
        <v>9.2919307088263348E-3</v>
      </c>
      <c r="M113" s="124">
        <f t="shared" si="24"/>
        <v>0</v>
      </c>
    </row>
    <row r="114" spans="1:13">
      <c r="A114" s="126">
        <f t="shared" si="26"/>
        <v>0.97500000000000009</v>
      </c>
      <c r="B114" s="126">
        <f t="shared" si="18"/>
        <v>0.97600000000000009</v>
      </c>
      <c r="C114" s="126">
        <f t="shared" si="19"/>
        <v>0.97550000000000003</v>
      </c>
      <c r="D114" s="7">
        <f t="shared" si="20"/>
        <v>507.26</v>
      </c>
      <c r="E114" s="48">
        <f t="shared" si="21"/>
        <v>0.16354305932769264</v>
      </c>
      <c r="F114" s="48">
        <f t="shared" si="25"/>
        <v>9.6788289549564199E-3</v>
      </c>
      <c r="G114" s="7">
        <f t="shared" si="22"/>
        <v>0</v>
      </c>
      <c r="H114" s="7">
        <f t="shared" si="15"/>
        <v>507.26</v>
      </c>
      <c r="I114" s="7">
        <f t="shared" si="16"/>
        <v>0</v>
      </c>
      <c r="K114" t="str">
        <f t="shared" si="17"/>
        <v>$507</v>
      </c>
      <c r="L114" s="48">
        <f t="shared" si="23"/>
        <v>9.6788289549564199E-3</v>
      </c>
      <c r="M114" s="124">
        <f t="shared" si="24"/>
        <v>0</v>
      </c>
    </row>
    <row r="115" spans="1:13">
      <c r="A115" s="126">
        <f t="shared" si="26"/>
        <v>0.97600000000000009</v>
      </c>
      <c r="B115" s="126">
        <f t="shared" si="18"/>
        <v>0.97700000000000009</v>
      </c>
      <c r="C115" s="126">
        <f t="shared" si="19"/>
        <v>0.97650000000000015</v>
      </c>
      <c r="D115" s="7">
        <f t="shared" si="20"/>
        <v>507.78000000000009</v>
      </c>
      <c r="E115" s="48">
        <f t="shared" si="21"/>
        <v>0.17360878033862606</v>
      </c>
      <c r="F115" s="48">
        <f t="shared" si="25"/>
        <v>1.0065721010933421E-2</v>
      </c>
      <c r="G115" s="7">
        <f t="shared" si="22"/>
        <v>0</v>
      </c>
      <c r="H115" s="7">
        <f t="shared" si="15"/>
        <v>507.78000000000009</v>
      </c>
      <c r="I115" s="7">
        <f t="shared" si="16"/>
        <v>0</v>
      </c>
      <c r="K115" t="str">
        <f t="shared" si="17"/>
        <v>$508</v>
      </c>
      <c r="L115" s="48">
        <f t="shared" si="23"/>
        <v>1.0065721010933421E-2</v>
      </c>
      <c r="M115" s="124">
        <f t="shared" si="24"/>
        <v>0</v>
      </c>
    </row>
    <row r="116" spans="1:13">
      <c r="A116" s="126">
        <f t="shared" si="26"/>
        <v>0.97700000000000009</v>
      </c>
      <c r="B116" s="126">
        <f t="shared" si="18"/>
        <v>0.97800000000000009</v>
      </c>
      <c r="C116" s="126">
        <f t="shared" si="19"/>
        <v>0.97750000000000004</v>
      </c>
      <c r="D116" s="7">
        <f t="shared" si="20"/>
        <v>508.3</v>
      </c>
      <c r="E116" s="48">
        <f t="shared" si="21"/>
        <v>0.18406012534675981</v>
      </c>
      <c r="F116" s="48">
        <f t="shared" si="25"/>
        <v>1.0451345008133744E-2</v>
      </c>
      <c r="G116" s="7">
        <f t="shared" si="22"/>
        <v>0</v>
      </c>
      <c r="H116" s="7">
        <f t="shared" si="15"/>
        <v>508.3</v>
      </c>
      <c r="I116" s="7">
        <f t="shared" si="16"/>
        <v>0</v>
      </c>
      <c r="K116" t="str">
        <f t="shared" si="17"/>
        <v>$508</v>
      </c>
      <c r="L116" s="48">
        <f t="shared" si="23"/>
        <v>1.0451345008133744E-2</v>
      </c>
      <c r="M116" s="124">
        <f t="shared" si="24"/>
        <v>0</v>
      </c>
    </row>
    <row r="117" spans="1:13">
      <c r="A117" s="126">
        <f t="shared" si="26"/>
        <v>0.97800000000000009</v>
      </c>
      <c r="B117" s="126">
        <f t="shared" si="18"/>
        <v>0.97900000000000009</v>
      </c>
      <c r="C117" s="126">
        <f t="shared" si="19"/>
        <v>0.97850000000000015</v>
      </c>
      <c r="D117" s="7">
        <f t="shared" si="20"/>
        <v>508.82000000000005</v>
      </c>
      <c r="E117" s="48">
        <f t="shared" si="21"/>
        <v>0.19489452125180998</v>
      </c>
      <c r="F117" s="48">
        <f t="shared" si="25"/>
        <v>1.083439590505017E-2</v>
      </c>
      <c r="G117" s="7">
        <f t="shared" si="22"/>
        <v>0</v>
      </c>
      <c r="H117" s="7">
        <f t="shared" si="15"/>
        <v>508.82000000000005</v>
      </c>
      <c r="I117" s="7">
        <f t="shared" si="16"/>
        <v>0</v>
      </c>
      <c r="K117" t="str">
        <f t="shared" si="17"/>
        <v>$509</v>
      </c>
      <c r="L117" s="48">
        <f t="shared" si="23"/>
        <v>1.083439590505017E-2</v>
      </c>
      <c r="M117" s="124">
        <f t="shared" si="24"/>
        <v>0</v>
      </c>
    </row>
    <row r="118" spans="1:13">
      <c r="A118" s="126">
        <f t="shared" si="26"/>
        <v>0.97900000000000009</v>
      </c>
      <c r="B118" s="126">
        <f t="shared" si="18"/>
        <v>0.98000000000000009</v>
      </c>
      <c r="C118" s="126">
        <f t="shared" si="19"/>
        <v>0.97950000000000004</v>
      </c>
      <c r="D118" s="7">
        <f t="shared" si="20"/>
        <v>509.34000000000003</v>
      </c>
      <c r="E118" s="48">
        <f t="shared" si="21"/>
        <v>0.20610805358581349</v>
      </c>
      <c r="F118" s="48">
        <f t="shared" si="25"/>
        <v>1.1213532334003518E-2</v>
      </c>
      <c r="G118" s="7">
        <f t="shared" si="22"/>
        <v>0</v>
      </c>
      <c r="H118" s="7">
        <f t="shared" si="15"/>
        <v>509.34000000000003</v>
      </c>
      <c r="I118" s="7">
        <f t="shared" si="16"/>
        <v>0</v>
      </c>
      <c r="K118" t="str">
        <f t="shared" si="17"/>
        <v>$509</v>
      </c>
      <c r="L118" s="48">
        <f t="shared" si="23"/>
        <v>1.1213532334003518E-2</v>
      </c>
      <c r="M118" s="124">
        <f t="shared" si="24"/>
        <v>0</v>
      </c>
    </row>
    <row r="119" spans="1:13">
      <c r="A119" s="126">
        <f t="shared" si="26"/>
        <v>0.98000000000000009</v>
      </c>
      <c r="B119" s="126">
        <f t="shared" si="18"/>
        <v>0.98100000000000009</v>
      </c>
      <c r="C119" s="126">
        <f t="shared" si="19"/>
        <v>0.98050000000000015</v>
      </c>
      <c r="D119" s="7">
        <f t="shared" si="20"/>
        <v>509.86000000000007</v>
      </c>
      <c r="E119" s="48">
        <f t="shared" si="21"/>
        <v>0.21769543758573487</v>
      </c>
      <c r="F119" s="48">
        <f t="shared" si="25"/>
        <v>1.1587383999921375E-2</v>
      </c>
      <c r="G119" s="7">
        <f t="shared" si="22"/>
        <v>0</v>
      </c>
      <c r="H119" s="7">
        <f t="shared" si="15"/>
        <v>509.86000000000007</v>
      </c>
      <c r="I119" s="7">
        <f t="shared" si="16"/>
        <v>0</v>
      </c>
      <c r="K119" t="str">
        <f t="shared" si="17"/>
        <v>$510</v>
      </c>
      <c r="L119" s="48">
        <f t="shared" si="23"/>
        <v>1.1587383999921375E-2</v>
      </c>
      <c r="M119" s="124">
        <f t="shared" si="24"/>
        <v>0</v>
      </c>
    </row>
    <row r="120" spans="1:13">
      <c r="A120" s="126">
        <f t="shared" si="26"/>
        <v>0.98100000000000009</v>
      </c>
      <c r="B120" s="126">
        <f t="shared" si="18"/>
        <v>0.9820000000000001</v>
      </c>
      <c r="C120" s="126">
        <f t="shared" si="19"/>
        <v>0.98150000000000004</v>
      </c>
      <c r="D120" s="7">
        <f t="shared" si="20"/>
        <v>510.38</v>
      </c>
      <c r="E120" s="48">
        <f t="shared" si="21"/>
        <v>0.22964999716479106</v>
      </c>
      <c r="F120" s="48">
        <f t="shared" si="25"/>
        <v>1.1954559579056195E-2</v>
      </c>
      <c r="G120" s="7">
        <f t="shared" si="22"/>
        <v>0</v>
      </c>
      <c r="H120" s="7">
        <f t="shared" si="15"/>
        <v>510.38</v>
      </c>
      <c r="I120" s="7">
        <f t="shared" si="16"/>
        <v>0</v>
      </c>
      <c r="K120" t="str">
        <f t="shared" si="17"/>
        <v>$510</v>
      </c>
      <c r="L120" s="48">
        <f t="shared" si="23"/>
        <v>1.1954559579056195E-2</v>
      </c>
      <c r="M120" s="124">
        <f t="shared" si="24"/>
        <v>0</v>
      </c>
    </row>
    <row r="121" spans="1:13">
      <c r="A121" s="126">
        <f t="shared" si="26"/>
        <v>0.9820000000000001</v>
      </c>
      <c r="B121" s="126">
        <f t="shared" si="18"/>
        <v>0.9830000000000001</v>
      </c>
      <c r="C121" s="126">
        <f t="shared" si="19"/>
        <v>0.98250000000000015</v>
      </c>
      <c r="D121" s="7">
        <f t="shared" si="20"/>
        <v>510.90000000000009</v>
      </c>
      <c r="E121" s="48">
        <f t="shared" si="21"/>
        <v>0.24196365222307487</v>
      </c>
      <c r="F121" s="48">
        <f t="shared" si="25"/>
        <v>1.2313655058283801E-2</v>
      </c>
      <c r="G121" s="7">
        <f t="shared" si="22"/>
        <v>0</v>
      </c>
      <c r="H121" s="7">
        <f t="shared" si="15"/>
        <v>510.90000000000009</v>
      </c>
      <c r="I121" s="7">
        <f t="shared" si="16"/>
        <v>0</v>
      </c>
      <c r="K121" t="str">
        <f t="shared" si="17"/>
        <v>$511</v>
      </c>
      <c r="L121" s="48">
        <f t="shared" si="23"/>
        <v>1.2313655058283801E-2</v>
      </c>
      <c r="M121" s="124">
        <f t="shared" si="24"/>
        <v>0</v>
      </c>
    </row>
    <row r="122" spans="1:13">
      <c r="A122" s="126">
        <f t="shared" si="26"/>
        <v>0.9830000000000001</v>
      </c>
      <c r="B122" s="126">
        <f t="shared" si="18"/>
        <v>0.9840000000000001</v>
      </c>
      <c r="C122" s="126">
        <f t="shared" si="19"/>
        <v>0.98350000000000004</v>
      </c>
      <c r="D122" s="7">
        <f t="shared" si="20"/>
        <v>511.42</v>
      </c>
      <c r="E122" s="48">
        <f t="shared" si="21"/>
        <v>0.25462691467133663</v>
      </c>
      <c r="F122" s="48">
        <f t="shared" si="25"/>
        <v>1.2663262448261769E-2</v>
      </c>
      <c r="G122" s="7">
        <f t="shared" si="22"/>
        <v>0</v>
      </c>
      <c r="H122" s="7">
        <f t="shared" si="15"/>
        <v>511.42</v>
      </c>
      <c r="I122" s="7">
        <f t="shared" si="16"/>
        <v>0</v>
      </c>
      <c r="K122" t="str">
        <f t="shared" si="17"/>
        <v>$511</v>
      </c>
      <c r="L122" s="48">
        <f t="shared" si="23"/>
        <v>1.2663262448261769E-2</v>
      </c>
      <c r="M122" s="124">
        <f t="shared" si="24"/>
        <v>0</v>
      </c>
    </row>
    <row r="123" spans="1:13">
      <c r="A123" s="126">
        <f t="shared" si="26"/>
        <v>0.9840000000000001</v>
      </c>
      <c r="B123" s="126">
        <f t="shared" si="18"/>
        <v>0.9850000000000001</v>
      </c>
      <c r="C123" s="126">
        <f t="shared" si="19"/>
        <v>0.98450000000000015</v>
      </c>
      <c r="D123" s="7">
        <f t="shared" si="20"/>
        <v>511.94000000000005</v>
      </c>
      <c r="E123" s="48">
        <f t="shared" si="21"/>
        <v>0.26762889346898505</v>
      </c>
      <c r="F123" s="48">
        <f t="shared" si="25"/>
        <v>1.3001978797648417E-2</v>
      </c>
      <c r="G123" s="7">
        <f t="shared" si="22"/>
        <v>0</v>
      </c>
      <c r="H123" s="7">
        <f t="shared" si="15"/>
        <v>511.94000000000005</v>
      </c>
      <c r="I123" s="7">
        <f t="shared" si="16"/>
        <v>0</v>
      </c>
      <c r="K123" t="str">
        <f t="shared" si="17"/>
        <v>$512</v>
      </c>
      <c r="L123" s="48">
        <f t="shared" si="23"/>
        <v>1.3001978797648417E-2</v>
      </c>
      <c r="M123" s="124">
        <f t="shared" si="24"/>
        <v>0</v>
      </c>
    </row>
    <row r="124" spans="1:13">
      <c r="A124" s="126">
        <f t="shared" si="26"/>
        <v>0.9850000000000001</v>
      </c>
      <c r="B124" s="126">
        <f t="shared" si="18"/>
        <v>0.9860000000000001</v>
      </c>
      <c r="C124" s="126">
        <f t="shared" si="19"/>
        <v>0.98550000000000004</v>
      </c>
      <c r="D124" s="7">
        <f t="shared" si="20"/>
        <v>512.46</v>
      </c>
      <c r="E124" s="48">
        <f t="shared" si="21"/>
        <v>0.28095730889856485</v>
      </c>
      <c r="F124" s="48">
        <f t="shared" si="25"/>
        <v>1.3328415429579799E-2</v>
      </c>
      <c r="G124" s="7">
        <f t="shared" si="22"/>
        <v>0</v>
      </c>
      <c r="H124" s="7">
        <f t="shared" si="15"/>
        <v>512.46</v>
      </c>
      <c r="I124" s="7">
        <f t="shared" si="16"/>
        <v>0</v>
      </c>
      <c r="K124" t="str">
        <f t="shared" si="17"/>
        <v>$512</v>
      </c>
      <c r="L124" s="48">
        <f t="shared" si="23"/>
        <v>1.3328415429579799E-2</v>
      </c>
      <c r="M124" s="124">
        <f t="shared" si="24"/>
        <v>0</v>
      </c>
    </row>
    <row r="125" spans="1:13">
      <c r="A125" s="126">
        <f t="shared" si="26"/>
        <v>0.9860000000000001</v>
      </c>
      <c r="B125" s="126">
        <f t="shared" si="18"/>
        <v>0.9870000000000001</v>
      </c>
      <c r="C125" s="126">
        <f t="shared" si="19"/>
        <v>0.98650000000000015</v>
      </c>
      <c r="D125" s="7">
        <f t="shared" si="20"/>
        <v>512.98000000000013</v>
      </c>
      <c r="E125" s="48">
        <f t="shared" si="21"/>
        <v>0.29459851621570021</v>
      </c>
      <c r="F125" s="48">
        <f t="shared" si="25"/>
        <v>1.3641207317135362E-2</v>
      </c>
      <c r="G125" s="7">
        <f t="shared" si="22"/>
        <v>1</v>
      </c>
      <c r="H125" s="7">
        <f t="shared" si="15"/>
        <v>0</v>
      </c>
      <c r="I125" s="7">
        <f t="shared" si="16"/>
        <v>512.98000000000013</v>
      </c>
      <c r="K125" t="str">
        <f t="shared" si="17"/>
        <v>$513</v>
      </c>
      <c r="L125" s="48">
        <f t="shared" si="23"/>
        <v>0</v>
      </c>
      <c r="M125" s="124">
        <f t="shared" si="24"/>
        <v>1.3641207317135362E-2</v>
      </c>
    </row>
    <row r="126" spans="1:13">
      <c r="A126" s="126">
        <f t="shared" si="26"/>
        <v>0.9870000000000001</v>
      </c>
      <c r="B126" s="126">
        <f t="shared" si="18"/>
        <v>0.9880000000000001</v>
      </c>
      <c r="C126" s="126">
        <f t="shared" si="19"/>
        <v>0.98750000000000004</v>
      </c>
      <c r="D126" s="7">
        <f t="shared" si="20"/>
        <v>513.5</v>
      </c>
      <c r="E126" s="48">
        <f t="shared" si="21"/>
        <v>0.30853753872598755</v>
      </c>
      <c r="F126" s="48">
        <f t="shared" si="25"/>
        <v>1.3939022510287336E-2</v>
      </c>
      <c r="G126" s="7">
        <f t="shared" si="22"/>
        <v>1</v>
      </c>
      <c r="H126" s="7">
        <f t="shared" si="15"/>
        <v>0</v>
      </c>
      <c r="I126" s="7">
        <f t="shared" si="16"/>
        <v>513.5</v>
      </c>
      <c r="K126" t="str">
        <f t="shared" si="17"/>
        <v>$514</v>
      </c>
      <c r="L126" s="48">
        <f t="shared" si="23"/>
        <v>0</v>
      </c>
      <c r="M126" s="124">
        <f t="shared" si="24"/>
        <v>1.3939022510287336E-2</v>
      </c>
    </row>
    <row r="127" spans="1:13">
      <c r="A127" s="126">
        <f t="shared" si="26"/>
        <v>0.9880000000000001</v>
      </c>
      <c r="B127" s="126">
        <f t="shared" si="18"/>
        <v>0.9890000000000001</v>
      </c>
      <c r="C127" s="126">
        <f t="shared" si="19"/>
        <v>0.98850000000000016</v>
      </c>
      <c r="D127" s="7">
        <f t="shared" si="20"/>
        <v>514.0200000000001</v>
      </c>
      <c r="E127" s="48">
        <f t="shared" si="21"/>
        <v>0.32275811025034995</v>
      </c>
      <c r="F127" s="48">
        <f t="shared" si="25"/>
        <v>1.4220571524362402E-2</v>
      </c>
      <c r="G127" s="7">
        <f t="shared" si="22"/>
        <v>1</v>
      </c>
      <c r="H127" s="7">
        <f t="shared" si="15"/>
        <v>0</v>
      </c>
      <c r="I127" s="7">
        <f t="shared" si="16"/>
        <v>514.0200000000001</v>
      </c>
      <c r="K127" t="str">
        <f t="shared" si="17"/>
        <v>$514</v>
      </c>
      <c r="L127" s="48">
        <f t="shared" si="23"/>
        <v>0</v>
      </c>
      <c r="M127" s="124">
        <f t="shared" si="24"/>
        <v>1.4220571524362402E-2</v>
      </c>
    </row>
    <row r="128" spans="1:13">
      <c r="A128" s="126">
        <f t="shared" si="26"/>
        <v>0.9890000000000001</v>
      </c>
      <c r="B128" s="126">
        <f t="shared" si="18"/>
        <v>0.9900000000000001</v>
      </c>
      <c r="C128" s="126">
        <f t="shared" si="19"/>
        <v>0.98950000000000005</v>
      </c>
      <c r="D128" s="7">
        <f t="shared" si="20"/>
        <v>514.54000000000008</v>
      </c>
      <c r="E128" s="48">
        <f t="shared" si="21"/>
        <v>0.33724272684825013</v>
      </c>
      <c r="F128" s="48">
        <f t="shared" si="25"/>
        <v>1.448461659790018E-2</v>
      </c>
      <c r="G128" s="7">
        <f t="shared" si="22"/>
        <v>1</v>
      </c>
      <c r="H128" s="7">
        <f t="shared" si="15"/>
        <v>0</v>
      </c>
      <c r="I128" s="7">
        <f t="shared" si="16"/>
        <v>514.54000000000008</v>
      </c>
      <c r="K128" t="str">
        <f t="shared" si="17"/>
        <v>$515</v>
      </c>
      <c r="L128" s="48">
        <f t="shared" si="23"/>
        <v>0</v>
      </c>
      <c r="M128" s="124">
        <f t="shared" si="24"/>
        <v>1.448461659790018E-2</v>
      </c>
    </row>
    <row r="129" spans="1:13">
      <c r="A129" s="126">
        <f t="shared" si="26"/>
        <v>0.9900000000000001</v>
      </c>
      <c r="B129" s="126">
        <f t="shared" si="18"/>
        <v>0.9910000000000001</v>
      </c>
      <c r="C129" s="126">
        <f t="shared" si="19"/>
        <v>0.99050000000000016</v>
      </c>
      <c r="D129" s="7">
        <f t="shared" si="20"/>
        <v>515.06000000000006</v>
      </c>
      <c r="E129" s="48">
        <f t="shared" si="21"/>
        <v>0.35197270757583954</v>
      </c>
      <c r="F129" s="48">
        <f t="shared" si="25"/>
        <v>1.4729980727589409E-2</v>
      </c>
      <c r="G129" s="7">
        <f t="shared" si="22"/>
        <v>1</v>
      </c>
      <c r="H129" s="7">
        <f t="shared" si="15"/>
        <v>0</v>
      </c>
      <c r="I129" s="7">
        <f t="shared" si="16"/>
        <v>515.06000000000006</v>
      </c>
      <c r="K129" t="str">
        <f t="shared" si="17"/>
        <v>$515</v>
      </c>
      <c r="L129" s="48">
        <f t="shared" si="23"/>
        <v>0</v>
      </c>
      <c r="M129" s="124">
        <f t="shared" si="24"/>
        <v>1.4729980727589409E-2</v>
      </c>
    </row>
    <row r="130" spans="1:13">
      <c r="A130" s="126">
        <f t="shared" si="26"/>
        <v>0.9910000000000001</v>
      </c>
      <c r="B130" s="126">
        <f t="shared" si="18"/>
        <v>0.9920000000000001</v>
      </c>
      <c r="C130" s="126">
        <f t="shared" si="19"/>
        <v>0.99150000000000005</v>
      </c>
      <c r="D130" s="7">
        <f t="shared" si="20"/>
        <v>515.58000000000004</v>
      </c>
      <c r="E130" s="48">
        <f t="shared" si="21"/>
        <v>0.36692826396397266</v>
      </c>
      <c r="F130" s="48">
        <f t="shared" si="25"/>
        <v>1.4955556388133118E-2</v>
      </c>
      <c r="G130" s="7">
        <f t="shared" si="22"/>
        <v>1</v>
      </c>
      <c r="H130" s="7">
        <f t="shared" si="15"/>
        <v>0</v>
      </c>
      <c r="I130" s="7">
        <f t="shared" si="16"/>
        <v>515.58000000000004</v>
      </c>
      <c r="K130" t="str">
        <f t="shared" si="17"/>
        <v>$516</v>
      </c>
      <c r="L130" s="48">
        <f t="shared" si="23"/>
        <v>0</v>
      </c>
      <c r="M130" s="124">
        <f t="shared" si="24"/>
        <v>1.4955556388133118E-2</v>
      </c>
    </row>
    <row r="131" spans="1:13">
      <c r="A131" s="126">
        <f t="shared" si="26"/>
        <v>0.9920000000000001</v>
      </c>
      <c r="B131" s="126">
        <f t="shared" si="18"/>
        <v>0.9930000000000001</v>
      </c>
      <c r="C131" s="126">
        <f t="shared" si="19"/>
        <v>0.99250000000000016</v>
      </c>
      <c r="D131" s="7">
        <f t="shared" si="20"/>
        <v>516.10000000000014</v>
      </c>
      <c r="E131" s="48">
        <f t="shared" si="21"/>
        <v>0.38208857781104977</v>
      </c>
      <c r="F131" s="48">
        <f t="shared" si="25"/>
        <v>1.5160313847077111E-2</v>
      </c>
      <c r="G131" s="7">
        <f t="shared" si="22"/>
        <v>1</v>
      </c>
      <c r="H131" s="7">
        <f t="shared" si="15"/>
        <v>0</v>
      </c>
      <c r="I131" s="7">
        <f t="shared" si="16"/>
        <v>516.10000000000014</v>
      </c>
      <c r="K131" t="str">
        <f t="shared" si="17"/>
        <v>$516</v>
      </c>
      <c r="L131" s="48">
        <f t="shared" si="23"/>
        <v>0</v>
      </c>
      <c r="M131" s="124">
        <f t="shared" si="24"/>
        <v>1.5160313847077111E-2</v>
      </c>
    </row>
    <row r="132" spans="1:13">
      <c r="A132" s="126">
        <f t="shared" si="26"/>
        <v>0.9930000000000001</v>
      </c>
      <c r="B132" s="126">
        <f t="shared" si="18"/>
        <v>0.99400000000000011</v>
      </c>
      <c r="C132" s="126">
        <f t="shared" si="19"/>
        <v>0.99350000000000005</v>
      </c>
      <c r="D132" s="7">
        <f t="shared" si="20"/>
        <v>516.62</v>
      </c>
      <c r="E132" s="48">
        <f t="shared" si="21"/>
        <v>0.39743188679824026</v>
      </c>
      <c r="F132" s="48">
        <f t="shared" si="25"/>
        <v>1.5343308987190496E-2</v>
      </c>
      <c r="G132" s="7">
        <f t="shared" si="22"/>
        <v>1</v>
      </c>
      <c r="H132" s="7">
        <f t="shared" si="15"/>
        <v>0</v>
      </c>
      <c r="I132" s="7">
        <f t="shared" si="16"/>
        <v>516.62</v>
      </c>
      <c r="K132" t="str">
        <f t="shared" si="17"/>
        <v>$517</v>
      </c>
      <c r="L132" s="48">
        <f t="shared" si="23"/>
        <v>0</v>
      </c>
      <c r="M132" s="124">
        <f t="shared" si="24"/>
        <v>1.5343308987190496E-2</v>
      </c>
    </row>
    <row r="133" spans="1:13">
      <c r="A133" s="126">
        <f t="shared" si="26"/>
        <v>0.99400000000000011</v>
      </c>
      <c r="B133" s="126">
        <f t="shared" si="18"/>
        <v>0.99500000000000011</v>
      </c>
      <c r="C133" s="126">
        <f t="shared" si="19"/>
        <v>0.99450000000000016</v>
      </c>
      <c r="D133" s="7">
        <f t="shared" si="20"/>
        <v>517.1400000000001</v>
      </c>
      <c r="E133" s="48">
        <f t="shared" si="21"/>
        <v>0.41293557735178787</v>
      </c>
      <c r="F133" s="48">
        <f t="shared" si="25"/>
        <v>1.5503690553547611E-2</v>
      </c>
      <c r="G133" s="7">
        <f t="shared" si="22"/>
        <v>1</v>
      </c>
      <c r="H133" s="7">
        <f t="shared" si="15"/>
        <v>0</v>
      </c>
      <c r="I133" s="7">
        <f t="shared" si="16"/>
        <v>517.1400000000001</v>
      </c>
      <c r="K133" t="str">
        <f t="shared" si="17"/>
        <v>$517</v>
      </c>
      <c r="L133" s="48">
        <f t="shared" si="23"/>
        <v>0</v>
      </c>
      <c r="M133" s="124">
        <f t="shared" si="24"/>
        <v>1.5503690553547611E-2</v>
      </c>
    </row>
    <row r="134" spans="1:13">
      <c r="A134" s="126">
        <f t="shared" si="26"/>
        <v>0.99500000000000011</v>
      </c>
      <c r="B134" s="126">
        <f t="shared" si="18"/>
        <v>0.99600000000000011</v>
      </c>
      <c r="C134" s="126">
        <f t="shared" si="19"/>
        <v>0.99550000000000005</v>
      </c>
      <c r="D134" s="7">
        <f t="shared" si="20"/>
        <v>517.66000000000008</v>
      </c>
      <c r="E134" s="48">
        <f t="shared" si="21"/>
        <v>0.42857628409910009</v>
      </c>
      <c r="F134" s="48">
        <f t="shared" si="25"/>
        <v>1.5640706747312216E-2</v>
      </c>
      <c r="G134" s="7">
        <f t="shared" si="22"/>
        <v>1</v>
      </c>
      <c r="H134" s="7">
        <f t="shared" si="15"/>
        <v>0</v>
      </c>
      <c r="I134" s="7">
        <f t="shared" si="16"/>
        <v>517.66000000000008</v>
      </c>
      <c r="K134" t="str">
        <f t="shared" si="17"/>
        <v>$518</v>
      </c>
      <c r="L134" s="48">
        <f t="shared" si="23"/>
        <v>0</v>
      </c>
      <c r="M134" s="124">
        <f t="shared" si="24"/>
        <v>1.5640706747312216E-2</v>
      </c>
    </row>
    <row r="135" spans="1:13">
      <c r="A135" s="126">
        <f t="shared" si="26"/>
        <v>0.99600000000000011</v>
      </c>
      <c r="B135" s="126">
        <f t="shared" si="18"/>
        <v>0.99700000000000011</v>
      </c>
      <c r="C135" s="126">
        <f t="shared" si="19"/>
        <v>0.99650000000000016</v>
      </c>
      <c r="D135" s="7">
        <f t="shared" si="20"/>
        <v>518.18000000000006</v>
      </c>
      <c r="E135" s="48">
        <f t="shared" si="21"/>
        <v>0.44432999519409616</v>
      </c>
      <c r="F135" s="48">
        <f t="shared" si="25"/>
        <v>1.575371109499607E-2</v>
      </c>
      <c r="G135" s="7">
        <f t="shared" si="22"/>
        <v>1</v>
      </c>
      <c r="H135" s="7">
        <f t="shared" si="15"/>
        <v>0</v>
      </c>
      <c r="I135" s="7">
        <f t="shared" si="16"/>
        <v>518.18000000000006</v>
      </c>
      <c r="K135" t="str">
        <f t="shared" si="17"/>
        <v>$518</v>
      </c>
      <c r="L135" s="48">
        <f t="shared" si="23"/>
        <v>0</v>
      </c>
      <c r="M135" s="124">
        <f t="shared" si="24"/>
        <v>1.575371109499607E-2</v>
      </c>
    </row>
    <row r="136" spans="1:13">
      <c r="A136" s="126">
        <f t="shared" si="26"/>
        <v>0.99700000000000011</v>
      </c>
      <c r="B136" s="126">
        <f t="shared" si="18"/>
        <v>0.99800000000000011</v>
      </c>
      <c r="C136" s="126">
        <f t="shared" si="19"/>
        <v>0.99750000000000005</v>
      </c>
      <c r="D136" s="7">
        <f t="shared" si="20"/>
        <v>518.70000000000005</v>
      </c>
      <c r="E136" s="48">
        <f t="shared" si="21"/>
        <v>0.46017216272297184</v>
      </c>
      <c r="F136" s="48">
        <f t="shared" si="25"/>
        <v>1.5842167528875684E-2</v>
      </c>
      <c r="G136" s="7">
        <f t="shared" si="22"/>
        <v>1</v>
      </c>
      <c r="H136" s="7">
        <f t="shared" si="15"/>
        <v>0</v>
      </c>
      <c r="I136" s="7">
        <f t="shared" si="16"/>
        <v>518.70000000000005</v>
      </c>
      <c r="K136" t="str">
        <f t="shared" si="17"/>
        <v>$519</v>
      </c>
      <c r="L136" s="48">
        <f t="shared" si="23"/>
        <v>0</v>
      </c>
      <c r="M136" s="124">
        <f t="shared" si="24"/>
        <v>1.5842167528875684E-2</v>
      </c>
    </row>
    <row r="137" spans="1:13">
      <c r="A137" s="126">
        <f t="shared" si="26"/>
        <v>0.99800000000000011</v>
      </c>
      <c r="B137" s="126">
        <f t="shared" si="18"/>
        <v>0.99900000000000011</v>
      </c>
      <c r="C137" s="126">
        <f t="shared" si="19"/>
        <v>0.99850000000000017</v>
      </c>
      <c r="D137" s="7">
        <f t="shared" si="20"/>
        <v>519.22000000000014</v>
      </c>
      <c r="E137" s="48">
        <f t="shared" si="21"/>
        <v>0.47607781734589577</v>
      </c>
      <c r="F137" s="48">
        <f t="shared" si="25"/>
        <v>1.5905654622923926E-2</v>
      </c>
      <c r="G137" s="7">
        <f t="shared" si="22"/>
        <v>1</v>
      </c>
      <c r="H137" s="7">
        <f t="shared" si="15"/>
        <v>0</v>
      </c>
      <c r="I137" s="7">
        <f t="shared" si="16"/>
        <v>519.22000000000014</v>
      </c>
      <c r="K137" t="str">
        <f t="shared" si="17"/>
        <v>$519</v>
      </c>
      <c r="L137" s="48">
        <f t="shared" si="23"/>
        <v>0</v>
      </c>
      <c r="M137" s="124">
        <f t="shared" si="24"/>
        <v>1.5905654622923926E-2</v>
      </c>
    </row>
    <row r="138" spans="1:13">
      <c r="A138" s="126">
        <f t="shared" si="26"/>
        <v>0.99900000000000011</v>
      </c>
      <c r="B138" s="126">
        <f t="shared" si="18"/>
        <v>1</v>
      </c>
      <c r="C138" s="126">
        <f t="shared" si="19"/>
        <v>0.99950000000000006</v>
      </c>
      <c r="D138" s="7">
        <f t="shared" si="20"/>
        <v>519.74</v>
      </c>
      <c r="E138" s="48">
        <f t="shared" si="21"/>
        <v>0.49202168628309889</v>
      </c>
      <c r="F138" s="48">
        <f t="shared" si="25"/>
        <v>1.5943868937203121E-2</v>
      </c>
      <c r="G138" s="7">
        <f t="shared" si="22"/>
        <v>1</v>
      </c>
      <c r="H138" s="7">
        <f t="shared" si="15"/>
        <v>0</v>
      </c>
      <c r="I138" s="7">
        <f t="shared" si="16"/>
        <v>519.74</v>
      </c>
      <c r="K138" t="str">
        <f t="shared" si="17"/>
        <v>$520</v>
      </c>
      <c r="L138" s="48">
        <f t="shared" si="23"/>
        <v>0</v>
      </c>
      <c r="M138" s="124">
        <f t="shared" si="24"/>
        <v>1.5943868937203121E-2</v>
      </c>
    </row>
    <row r="139" spans="1:13">
      <c r="A139" s="126">
        <f t="shared" si="26"/>
        <v>1</v>
      </c>
      <c r="B139" s="126">
        <f t="shared" si="18"/>
        <v>1.0009999999999999</v>
      </c>
      <c r="C139" s="126">
        <f t="shared" si="19"/>
        <v>1.0004999999999999</v>
      </c>
      <c r="D139" s="7">
        <f t="shared" si="20"/>
        <v>520.26</v>
      </c>
      <c r="E139" s="48">
        <f t="shared" si="21"/>
        <v>0.50797831371690116</v>
      </c>
      <c r="F139" s="48">
        <f t="shared" si="25"/>
        <v>1.5956627433802273E-2</v>
      </c>
      <c r="G139" s="7">
        <f t="shared" si="22"/>
        <v>1</v>
      </c>
      <c r="H139" s="7">
        <f t="shared" si="15"/>
        <v>0</v>
      </c>
      <c r="I139" s="7">
        <f t="shared" si="16"/>
        <v>520.26</v>
      </c>
      <c r="K139" t="str">
        <f t="shared" si="17"/>
        <v>$520</v>
      </c>
      <c r="L139" s="48">
        <f t="shared" si="23"/>
        <v>0</v>
      </c>
      <c r="M139" s="124">
        <f t="shared" si="24"/>
        <v>1.5956627433802273E-2</v>
      </c>
    </row>
    <row r="140" spans="1:13">
      <c r="A140" s="126">
        <f t="shared" si="26"/>
        <v>1.0009999999999999</v>
      </c>
      <c r="B140" s="126">
        <f t="shared" si="18"/>
        <v>1.0019999999999998</v>
      </c>
      <c r="C140" s="126">
        <f t="shared" si="19"/>
        <v>1.0014999999999998</v>
      </c>
      <c r="D140" s="7">
        <f t="shared" si="20"/>
        <v>520.77999999999986</v>
      </c>
      <c r="E140" s="48">
        <f t="shared" si="21"/>
        <v>0.52392218265410428</v>
      </c>
      <c r="F140" s="48">
        <f t="shared" si="25"/>
        <v>1.5943868937203121E-2</v>
      </c>
      <c r="G140" s="7">
        <f t="shared" si="22"/>
        <v>1</v>
      </c>
      <c r="H140" s="7">
        <f t="shared" si="15"/>
        <v>0</v>
      </c>
      <c r="I140" s="7">
        <f t="shared" si="16"/>
        <v>520.77999999999986</v>
      </c>
      <c r="K140" t="str">
        <f t="shared" si="17"/>
        <v>$521</v>
      </c>
      <c r="L140" s="48">
        <f t="shared" si="23"/>
        <v>0</v>
      </c>
      <c r="M140" s="124">
        <f t="shared" si="24"/>
        <v>1.5943868937203121E-2</v>
      </c>
    </row>
    <row r="141" spans="1:13">
      <c r="A141" s="126">
        <f t="shared" si="26"/>
        <v>1.0019999999999998</v>
      </c>
      <c r="B141" s="126">
        <f t="shared" si="18"/>
        <v>1.0029999999999997</v>
      </c>
      <c r="C141" s="126">
        <f t="shared" si="19"/>
        <v>1.0024999999999997</v>
      </c>
      <c r="D141" s="7">
        <f t="shared" si="20"/>
        <v>521.29999999999984</v>
      </c>
      <c r="E141" s="48">
        <f t="shared" si="21"/>
        <v>0.53982783727702466</v>
      </c>
      <c r="F141" s="48">
        <f t="shared" si="25"/>
        <v>1.5905654622920373E-2</v>
      </c>
      <c r="G141" s="7">
        <f t="shared" si="22"/>
        <v>1</v>
      </c>
      <c r="H141" s="7">
        <f t="shared" si="15"/>
        <v>0</v>
      </c>
      <c r="I141" s="7">
        <f t="shared" si="16"/>
        <v>521.29999999999984</v>
      </c>
      <c r="K141" t="str">
        <f t="shared" si="17"/>
        <v>$521</v>
      </c>
      <c r="L141" s="48">
        <f t="shared" si="23"/>
        <v>0</v>
      </c>
      <c r="M141" s="124">
        <f t="shared" si="24"/>
        <v>1.5905654622920373E-2</v>
      </c>
    </row>
    <row r="142" spans="1:13">
      <c r="A142" s="126">
        <f t="shared" si="26"/>
        <v>1.0029999999999997</v>
      </c>
      <c r="B142" s="126">
        <f t="shared" si="18"/>
        <v>1.0039999999999996</v>
      </c>
      <c r="C142" s="126">
        <f t="shared" si="19"/>
        <v>1.0034999999999996</v>
      </c>
      <c r="D142" s="7">
        <f t="shared" si="20"/>
        <v>521.81999999999982</v>
      </c>
      <c r="E142" s="48">
        <f t="shared" si="21"/>
        <v>0.55567000480590034</v>
      </c>
      <c r="F142" s="48">
        <f t="shared" si="25"/>
        <v>1.5842167528875684E-2</v>
      </c>
      <c r="G142" s="7">
        <f t="shared" si="22"/>
        <v>1</v>
      </c>
      <c r="H142" s="7">
        <f t="shared" si="15"/>
        <v>0</v>
      </c>
      <c r="I142" s="7">
        <f t="shared" si="16"/>
        <v>521.81999999999982</v>
      </c>
      <c r="K142" t="str">
        <f t="shared" si="17"/>
        <v>$522</v>
      </c>
      <c r="L142" s="48">
        <f t="shared" si="23"/>
        <v>0</v>
      </c>
      <c r="M142" s="124">
        <f t="shared" si="24"/>
        <v>1.5842167528875684E-2</v>
      </c>
    </row>
    <row r="143" spans="1:13">
      <c r="A143" s="126">
        <f t="shared" si="26"/>
        <v>1.0039999999999996</v>
      </c>
      <c r="B143" s="126">
        <f t="shared" si="18"/>
        <v>1.0049999999999994</v>
      </c>
      <c r="C143" s="126">
        <f t="shared" si="19"/>
        <v>1.0044999999999995</v>
      </c>
      <c r="D143" s="7">
        <f t="shared" si="20"/>
        <v>522.33999999999969</v>
      </c>
      <c r="E143" s="48">
        <f t="shared" si="21"/>
        <v>0.57142371590089303</v>
      </c>
      <c r="F143" s="48">
        <f t="shared" si="25"/>
        <v>1.5753711094992684E-2</v>
      </c>
      <c r="G143" s="7">
        <f t="shared" si="22"/>
        <v>1</v>
      </c>
      <c r="H143" s="7">
        <f t="shared" si="15"/>
        <v>0</v>
      </c>
      <c r="I143" s="7">
        <f t="shared" si="16"/>
        <v>522.33999999999969</v>
      </c>
      <c r="K143" t="str">
        <f t="shared" si="17"/>
        <v>$522</v>
      </c>
      <c r="L143" s="48">
        <f t="shared" si="23"/>
        <v>0</v>
      </c>
      <c r="M143" s="124">
        <f t="shared" si="24"/>
        <v>1.5753711094992684E-2</v>
      </c>
    </row>
    <row r="144" spans="1:13">
      <c r="A144" s="126">
        <f t="shared" si="26"/>
        <v>1.0049999999999994</v>
      </c>
      <c r="B144" s="126">
        <f t="shared" si="18"/>
        <v>1.0059999999999993</v>
      </c>
      <c r="C144" s="126">
        <f t="shared" si="19"/>
        <v>1.0054999999999994</v>
      </c>
      <c r="D144" s="7">
        <f t="shared" si="20"/>
        <v>522.85999999999967</v>
      </c>
      <c r="E144" s="48">
        <f t="shared" si="21"/>
        <v>0.58706442264820513</v>
      </c>
      <c r="F144" s="48">
        <f t="shared" si="25"/>
        <v>1.5640706747312105E-2</v>
      </c>
      <c r="G144" s="7">
        <f t="shared" si="22"/>
        <v>1</v>
      </c>
      <c r="H144" s="7">
        <f t="shared" si="15"/>
        <v>0</v>
      </c>
      <c r="I144" s="7">
        <f t="shared" si="16"/>
        <v>522.85999999999967</v>
      </c>
      <c r="K144" t="str">
        <f t="shared" si="17"/>
        <v>$523</v>
      </c>
      <c r="L144" s="48">
        <f t="shared" si="23"/>
        <v>0</v>
      </c>
      <c r="M144" s="124">
        <f t="shared" si="24"/>
        <v>1.5640706747312105E-2</v>
      </c>
    </row>
    <row r="145" spans="1:13">
      <c r="A145" s="126">
        <f t="shared" si="26"/>
        <v>1.0059999999999993</v>
      </c>
      <c r="B145" s="126">
        <f t="shared" si="18"/>
        <v>1.0069999999999992</v>
      </c>
      <c r="C145" s="126">
        <f t="shared" si="19"/>
        <v>1.0064999999999993</v>
      </c>
      <c r="D145" s="7">
        <f t="shared" si="20"/>
        <v>523.37999999999965</v>
      </c>
      <c r="E145" s="48">
        <f t="shared" si="21"/>
        <v>0.60256811320174952</v>
      </c>
      <c r="F145" s="48">
        <f t="shared" si="25"/>
        <v>1.5503690553544391E-2</v>
      </c>
      <c r="G145" s="7">
        <f t="shared" si="22"/>
        <v>1</v>
      </c>
      <c r="H145" s="7">
        <f t="shared" si="15"/>
        <v>0</v>
      </c>
      <c r="I145" s="7">
        <f t="shared" si="16"/>
        <v>523.37999999999965</v>
      </c>
      <c r="K145" t="str">
        <f t="shared" si="17"/>
        <v>$523</v>
      </c>
      <c r="L145" s="48">
        <f t="shared" si="23"/>
        <v>0</v>
      </c>
      <c r="M145" s="124">
        <f t="shared" si="24"/>
        <v>1.5503690553544391E-2</v>
      </c>
    </row>
    <row r="146" spans="1:13">
      <c r="A146" s="126">
        <f t="shared" si="26"/>
        <v>1.0069999999999992</v>
      </c>
      <c r="B146" s="126">
        <f t="shared" si="18"/>
        <v>1.0079999999999991</v>
      </c>
      <c r="C146" s="126">
        <f t="shared" si="19"/>
        <v>1.0074999999999992</v>
      </c>
      <c r="D146" s="7">
        <f t="shared" si="20"/>
        <v>523.89999999999952</v>
      </c>
      <c r="E146" s="48">
        <f t="shared" si="21"/>
        <v>0.61791142218894013</v>
      </c>
      <c r="F146" s="48">
        <f t="shared" si="25"/>
        <v>1.5343308987190607E-2</v>
      </c>
      <c r="G146" s="7">
        <f t="shared" si="22"/>
        <v>1</v>
      </c>
      <c r="H146" s="7">
        <f t="shared" si="15"/>
        <v>0</v>
      </c>
      <c r="I146" s="7">
        <f t="shared" si="16"/>
        <v>523.89999999999952</v>
      </c>
      <c r="K146" t="str">
        <f t="shared" si="17"/>
        <v>$524</v>
      </c>
      <c r="L146" s="48">
        <f t="shared" si="23"/>
        <v>0</v>
      </c>
      <c r="M146" s="124">
        <f t="shared" si="24"/>
        <v>1.5343308987190607E-2</v>
      </c>
    </row>
    <row r="147" spans="1:13">
      <c r="A147" s="126">
        <f t="shared" si="26"/>
        <v>1.0079999999999991</v>
      </c>
      <c r="B147" s="126">
        <f t="shared" si="18"/>
        <v>1.008999999999999</v>
      </c>
      <c r="C147" s="126">
        <f t="shared" si="19"/>
        <v>1.0084999999999991</v>
      </c>
      <c r="D147" s="7">
        <f t="shared" si="20"/>
        <v>524.4199999999995</v>
      </c>
      <c r="E147" s="48">
        <f t="shared" si="21"/>
        <v>0.63307173603601397</v>
      </c>
      <c r="F147" s="48">
        <f t="shared" si="25"/>
        <v>1.5160313847073836E-2</v>
      </c>
      <c r="G147" s="7">
        <f t="shared" si="22"/>
        <v>1</v>
      </c>
      <c r="H147" s="7">
        <f t="shared" si="15"/>
        <v>0</v>
      </c>
      <c r="I147" s="7">
        <f t="shared" si="16"/>
        <v>524.4199999999995</v>
      </c>
      <c r="K147" t="str">
        <f t="shared" si="17"/>
        <v>$524</v>
      </c>
      <c r="L147" s="48">
        <f t="shared" si="23"/>
        <v>0</v>
      </c>
      <c r="M147" s="124">
        <f t="shared" si="24"/>
        <v>1.5160313847073836E-2</v>
      </c>
    </row>
    <row r="148" spans="1:13">
      <c r="A148" s="126">
        <f t="shared" si="26"/>
        <v>1.008999999999999</v>
      </c>
      <c r="B148" s="126">
        <f t="shared" si="18"/>
        <v>1.0099999999999989</v>
      </c>
      <c r="C148" s="126">
        <f t="shared" si="19"/>
        <v>1.009499999999999</v>
      </c>
      <c r="D148" s="7">
        <f t="shared" si="20"/>
        <v>524.93999999999949</v>
      </c>
      <c r="E148" s="48">
        <f t="shared" si="21"/>
        <v>0.64802729242414725</v>
      </c>
      <c r="F148" s="48">
        <f t="shared" si="25"/>
        <v>1.4955556388133284E-2</v>
      </c>
      <c r="G148" s="7">
        <f t="shared" si="22"/>
        <v>1</v>
      </c>
      <c r="H148" s="7">
        <f t="shared" si="15"/>
        <v>0</v>
      </c>
      <c r="I148" s="7">
        <f t="shared" si="16"/>
        <v>524.93999999999949</v>
      </c>
      <c r="K148" t="str">
        <f t="shared" si="17"/>
        <v>$525</v>
      </c>
      <c r="L148" s="48">
        <f t="shared" si="23"/>
        <v>0</v>
      </c>
      <c r="M148" s="124">
        <f t="shared" si="24"/>
        <v>1.4955556388133284E-2</v>
      </c>
    </row>
    <row r="149" spans="1:13">
      <c r="A149" s="126">
        <f t="shared" si="26"/>
        <v>1.0099999999999989</v>
      </c>
      <c r="B149" s="126">
        <f t="shared" si="18"/>
        <v>1.0109999999999988</v>
      </c>
      <c r="C149" s="126">
        <f t="shared" si="19"/>
        <v>1.0104999999999988</v>
      </c>
      <c r="D149" s="7">
        <f t="shared" si="20"/>
        <v>525.45999999999935</v>
      </c>
      <c r="E149" s="48">
        <f t="shared" si="21"/>
        <v>0.66275727315173372</v>
      </c>
      <c r="F149" s="48">
        <f t="shared" si="25"/>
        <v>1.4729980727586467E-2</v>
      </c>
      <c r="G149" s="7">
        <f t="shared" si="22"/>
        <v>1</v>
      </c>
      <c r="H149" s="7">
        <f t="shared" si="15"/>
        <v>0</v>
      </c>
      <c r="I149" s="7">
        <f t="shared" si="16"/>
        <v>525.45999999999935</v>
      </c>
      <c r="K149" t="str">
        <f t="shared" si="17"/>
        <v>$525</v>
      </c>
      <c r="L149" s="48">
        <f t="shared" si="23"/>
        <v>0</v>
      </c>
      <c r="M149" s="124">
        <f t="shared" si="24"/>
        <v>1.4729980727586467E-2</v>
      </c>
    </row>
    <row r="150" spans="1:13">
      <c r="A150" s="126">
        <f t="shared" si="26"/>
        <v>1.0109999999999988</v>
      </c>
      <c r="B150" s="126">
        <f t="shared" si="18"/>
        <v>1.0119999999999987</v>
      </c>
      <c r="C150" s="126">
        <f t="shared" si="19"/>
        <v>1.0114999999999987</v>
      </c>
      <c r="D150" s="7">
        <f t="shared" si="20"/>
        <v>525.97999999999934</v>
      </c>
      <c r="E150" s="48">
        <f t="shared" si="21"/>
        <v>0.67724188974963417</v>
      </c>
      <c r="F150" s="48">
        <f t="shared" si="25"/>
        <v>1.4484616597900457E-2</v>
      </c>
      <c r="G150" s="7">
        <f t="shared" si="22"/>
        <v>1</v>
      </c>
      <c r="H150" s="7">
        <f t="shared" si="15"/>
        <v>0</v>
      </c>
      <c r="I150" s="7">
        <f t="shared" si="16"/>
        <v>525.97999999999934</v>
      </c>
      <c r="K150" t="str">
        <f t="shared" si="17"/>
        <v>$526</v>
      </c>
      <c r="L150" s="48">
        <f t="shared" si="23"/>
        <v>0</v>
      </c>
      <c r="M150" s="124">
        <f t="shared" si="24"/>
        <v>1.4484616597900457E-2</v>
      </c>
    </row>
    <row r="151" spans="1:13">
      <c r="A151" s="126">
        <f t="shared" si="26"/>
        <v>1.0119999999999987</v>
      </c>
      <c r="B151" s="126">
        <f t="shared" si="18"/>
        <v>1.0129999999999986</v>
      </c>
      <c r="C151" s="126">
        <f t="shared" si="19"/>
        <v>1.0124999999999986</v>
      </c>
      <c r="D151" s="7">
        <f t="shared" si="20"/>
        <v>526.49999999999932</v>
      </c>
      <c r="E151" s="48">
        <f t="shared" si="21"/>
        <v>0.69146246127399369</v>
      </c>
      <c r="F151" s="48">
        <f t="shared" si="25"/>
        <v>1.4220571524359515E-2</v>
      </c>
      <c r="G151" s="7">
        <f t="shared" si="22"/>
        <v>1</v>
      </c>
      <c r="H151" s="7">
        <f t="shared" si="15"/>
        <v>0</v>
      </c>
      <c r="I151" s="7">
        <f t="shared" si="16"/>
        <v>526.49999999999932</v>
      </c>
      <c r="K151" t="str">
        <f t="shared" si="17"/>
        <v>$526</v>
      </c>
      <c r="L151" s="48">
        <f t="shared" si="23"/>
        <v>0</v>
      </c>
      <c r="M151" s="124">
        <f t="shared" si="24"/>
        <v>1.4220571524359515E-2</v>
      </c>
    </row>
    <row r="152" spans="1:13">
      <c r="A152" s="126">
        <f t="shared" si="26"/>
        <v>1.0129999999999986</v>
      </c>
      <c r="B152" s="126">
        <f t="shared" si="18"/>
        <v>1.0139999999999985</v>
      </c>
      <c r="C152" s="126">
        <f t="shared" si="19"/>
        <v>1.0134999999999985</v>
      </c>
      <c r="D152" s="7">
        <f t="shared" si="20"/>
        <v>527.01999999999919</v>
      </c>
      <c r="E152" s="48">
        <f t="shared" si="21"/>
        <v>0.70540148378428147</v>
      </c>
      <c r="F152" s="48">
        <f t="shared" si="25"/>
        <v>1.393902251028778E-2</v>
      </c>
      <c r="G152" s="7">
        <f t="shared" si="22"/>
        <v>1</v>
      </c>
      <c r="H152" s="7">
        <f t="shared" si="15"/>
        <v>0</v>
      </c>
      <c r="I152" s="7">
        <f t="shared" si="16"/>
        <v>527.01999999999919</v>
      </c>
      <c r="K152" t="str">
        <f t="shared" si="17"/>
        <v>$527</v>
      </c>
      <c r="L152" s="48">
        <f t="shared" si="23"/>
        <v>0</v>
      </c>
      <c r="M152" s="124">
        <f t="shared" si="24"/>
        <v>1.393902251028778E-2</v>
      </c>
    </row>
    <row r="153" spans="1:13">
      <c r="A153" s="126">
        <f t="shared" si="26"/>
        <v>1.0139999999999985</v>
      </c>
      <c r="B153" s="126">
        <f t="shared" si="18"/>
        <v>1.0149999999999983</v>
      </c>
      <c r="C153" s="126">
        <f t="shared" si="19"/>
        <v>1.0144999999999984</v>
      </c>
      <c r="D153" s="7">
        <f t="shared" si="20"/>
        <v>527.53999999999917</v>
      </c>
      <c r="E153" s="48">
        <f t="shared" si="21"/>
        <v>0.71904269110141417</v>
      </c>
      <c r="F153" s="48">
        <f t="shared" si="25"/>
        <v>1.3641207317132698E-2</v>
      </c>
      <c r="G153" s="7">
        <f t="shared" si="22"/>
        <v>1</v>
      </c>
      <c r="H153" s="7">
        <f t="shared" si="15"/>
        <v>0</v>
      </c>
      <c r="I153" s="7">
        <f t="shared" si="16"/>
        <v>527.53999999999917</v>
      </c>
      <c r="K153" t="str">
        <f t="shared" si="17"/>
        <v>$528</v>
      </c>
      <c r="L153" s="48">
        <f t="shared" si="23"/>
        <v>0</v>
      </c>
      <c r="M153" s="124">
        <f t="shared" si="24"/>
        <v>1.3641207317132698E-2</v>
      </c>
    </row>
    <row r="154" spans="1:13">
      <c r="A154" s="126">
        <f t="shared" si="26"/>
        <v>1.0149999999999983</v>
      </c>
      <c r="B154" s="126">
        <f t="shared" si="18"/>
        <v>1.0159999999999982</v>
      </c>
      <c r="C154" s="126">
        <f t="shared" si="19"/>
        <v>1.0154999999999983</v>
      </c>
      <c r="D154" s="7">
        <f t="shared" si="20"/>
        <v>528.05999999999915</v>
      </c>
      <c r="E154" s="48">
        <f t="shared" si="21"/>
        <v>0.73237110653099458</v>
      </c>
      <c r="F154" s="48">
        <f t="shared" si="25"/>
        <v>1.3328415429580409E-2</v>
      </c>
      <c r="G154" s="7">
        <f t="shared" si="22"/>
        <v>1</v>
      </c>
      <c r="H154" s="7">
        <f t="shared" si="15"/>
        <v>0</v>
      </c>
      <c r="I154" s="7">
        <f t="shared" si="16"/>
        <v>528.05999999999915</v>
      </c>
      <c r="K154" t="str">
        <f t="shared" si="17"/>
        <v>$528</v>
      </c>
      <c r="L154" s="48">
        <f t="shared" si="23"/>
        <v>0</v>
      </c>
      <c r="M154" s="124">
        <f t="shared" si="24"/>
        <v>1.3328415429580409E-2</v>
      </c>
    </row>
    <row r="155" spans="1:13">
      <c r="A155" s="126">
        <f t="shared" si="26"/>
        <v>1.0159999999999982</v>
      </c>
      <c r="B155" s="126">
        <f t="shared" si="18"/>
        <v>1.0169999999999981</v>
      </c>
      <c r="C155" s="126">
        <f t="shared" si="19"/>
        <v>1.0164999999999982</v>
      </c>
      <c r="D155" s="7">
        <f t="shared" si="20"/>
        <v>528.57999999999902</v>
      </c>
      <c r="E155" s="48">
        <f t="shared" si="21"/>
        <v>0.74537308532864055</v>
      </c>
      <c r="F155" s="48">
        <f t="shared" si="25"/>
        <v>1.3001978797645974E-2</v>
      </c>
      <c r="G155" s="7">
        <f t="shared" si="22"/>
        <v>1</v>
      </c>
      <c r="H155" s="7">
        <f t="shared" si="15"/>
        <v>0</v>
      </c>
      <c r="I155" s="7">
        <f t="shared" si="16"/>
        <v>528.57999999999902</v>
      </c>
      <c r="K155" t="str">
        <f t="shared" si="17"/>
        <v>$529</v>
      </c>
      <c r="L155" s="48">
        <f t="shared" si="23"/>
        <v>0</v>
      </c>
      <c r="M155" s="124">
        <f t="shared" si="24"/>
        <v>1.3001978797645974E-2</v>
      </c>
    </row>
    <row r="156" spans="1:13">
      <c r="A156" s="126">
        <f t="shared" si="26"/>
        <v>1.0169999999999981</v>
      </c>
      <c r="B156" s="126">
        <f t="shared" si="18"/>
        <v>1.017999999999998</v>
      </c>
      <c r="C156" s="126">
        <f t="shared" si="19"/>
        <v>1.0174999999999981</v>
      </c>
      <c r="D156" s="7">
        <f t="shared" si="20"/>
        <v>529.099999999999</v>
      </c>
      <c r="E156" s="48">
        <f t="shared" si="21"/>
        <v>0.75803634777690299</v>
      </c>
      <c r="F156" s="48">
        <f t="shared" si="25"/>
        <v>1.2663262448262436E-2</v>
      </c>
      <c r="G156" s="7">
        <f t="shared" si="22"/>
        <v>1</v>
      </c>
      <c r="H156" s="7">
        <f t="shared" si="15"/>
        <v>0</v>
      </c>
      <c r="I156" s="7">
        <f t="shared" si="16"/>
        <v>529.099999999999</v>
      </c>
      <c r="K156" t="str">
        <f t="shared" si="17"/>
        <v>$529</v>
      </c>
      <c r="L156" s="48">
        <f t="shared" si="23"/>
        <v>0</v>
      </c>
      <c r="M156" s="124">
        <f t="shared" si="24"/>
        <v>1.2663262448262436E-2</v>
      </c>
    </row>
    <row r="157" spans="1:13">
      <c r="A157" s="126">
        <f t="shared" si="26"/>
        <v>1.017999999999998</v>
      </c>
      <c r="B157" s="126">
        <f t="shared" si="18"/>
        <v>1.0189999999999979</v>
      </c>
      <c r="C157" s="126">
        <f t="shared" si="19"/>
        <v>1.018499999999998</v>
      </c>
      <c r="D157" s="7">
        <f t="shared" si="20"/>
        <v>529.61999999999898</v>
      </c>
      <c r="E157" s="48">
        <f t="shared" si="21"/>
        <v>0.77035000283518462</v>
      </c>
      <c r="F157" s="48">
        <f t="shared" si="25"/>
        <v>1.2313655058281636E-2</v>
      </c>
      <c r="G157" s="7">
        <f t="shared" si="22"/>
        <v>1</v>
      </c>
      <c r="H157" s="7">
        <f t="shared" si="15"/>
        <v>0</v>
      </c>
      <c r="I157" s="7">
        <f t="shared" si="16"/>
        <v>529.61999999999898</v>
      </c>
      <c r="K157" t="str">
        <f t="shared" si="17"/>
        <v>$530</v>
      </c>
      <c r="L157" s="48">
        <f t="shared" si="23"/>
        <v>0</v>
      </c>
      <c r="M157" s="124">
        <f t="shared" si="24"/>
        <v>1.2313655058281636E-2</v>
      </c>
    </row>
    <row r="158" spans="1:13">
      <c r="A158" s="126">
        <f t="shared" si="26"/>
        <v>1.0189999999999979</v>
      </c>
      <c r="B158" s="126">
        <f t="shared" si="18"/>
        <v>1.0199999999999978</v>
      </c>
      <c r="C158" s="126">
        <f t="shared" si="19"/>
        <v>1.0194999999999979</v>
      </c>
      <c r="D158" s="7">
        <f t="shared" si="20"/>
        <v>530.13999999999885</v>
      </c>
      <c r="E158" s="48">
        <f t="shared" si="21"/>
        <v>0.78230456241424151</v>
      </c>
      <c r="F158" s="48">
        <f t="shared" si="25"/>
        <v>1.1954559579056889E-2</v>
      </c>
      <c r="G158" s="7">
        <f t="shared" si="22"/>
        <v>1</v>
      </c>
      <c r="H158" s="7">
        <f t="shared" si="15"/>
        <v>0</v>
      </c>
      <c r="I158" s="7">
        <f t="shared" si="16"/>
        <v>530.13999999999885</v>
      </c>
      <c r="K158" t="str">
        <f t="shared" si="17"/>
        <v>$530</v>
      </c>
      <c r="L158" s="48">
        <f t="shared" si="23"/>
        <v>0</v>
      </c>
      <c r="M158" s="124">
        <f t="shared" si="24"/>
        <v>1.1954559579056889E-2</v>
      </c>
    </row>
    <row r="159" spans="1:13">
      <c r="A159" s="126">
        <f t="shared" si="26"/>
        <v>1.0199999999999978</v>
      </c>
      <c r="B159" s="126">
        <f t="shared" si="18"/>
        <v>1.0209999999999977</v>
      </c>
      <c r="C159" s="126">
        <f t="shared" si="19"/>
        <v>1.0204999999999977</v>
      </c>
      <c r="D159" s="7">
        <f t="shared" si="20"/>
        <v>530.65999999999883</v>
      </c>
      <c r="E159" s="48">
        <f t="shared" si="21"/>
        <v>0.79389194641416128</v>
      </c>
      <c r="F159" s="48">
        <f t="shared" si="25"/>
        <v>1.1587383999919765E-2</v>
      </c>
      <c r="G159" s="7">
        <f t="shared" si="22"/>
        <v>1</v>
      </c>
      <c r="H159" s="7">
        <f t="shared" si="15"/>
        <v>0</v>
      </c>
      <c r="I159" s="7">
        <f t="shared" si="16"/>
        <v>530.65999999999883</v>
      </c>
      <c r="K159" t="str">
        <f t="shared" si="17"/>
        <v>$531</v>
      </c>
      <c r="L159" s="48">
        <f t="shared" si="23"/>
        <v>0</v>
      </c>
      <c r="M159" s="124">
        <f t="shared" si="24"/>
        <v>1.1587383999919765E-2</v>
      </c>
    </row>
    <row r="160" spans="1:13">
      <c r="A160" s="126">
        <f t="shared" si="26"/>
        <v>1.0209999999999977</v>
      </c>
      <c r="B160" s="126">
        <f t="shared" si="18"/>
        <v>1.0219999999999976</v>
      </c>
      <c r="C160" s="126">
        <f t="shared" si="19"/>
        <v>1.0214999999999976</v>
      </c>
      <c r="D160" s="7">
        <f t="shared" si="20"/>
        <v>531.17999999999881</v>
      </c>
      <c r="E160" s="48">
        <f t="shared" si="21"/>
        <v>0.80510547874816552</v>
      </c>
      <c r="F160" s="48">
        <f t="shared" si="25"/>
        <v>1.1213532334004239E-2</v>
      </c>
      <c r="G160" s="7">
        <f t="shared" si="22"/>
        <v>1</v>
      </c>
      <c r="H160" s="7">
        <f t="shared" si="15"/>
        <v>0</v>
      </c>
      <c r="I160" s="7">
        <f t="shared" si="16"/>
        <v>531.17999999999881</v>
      </c>
      <c r="K160" t="str">
        <f t="shared" si="17"/>
        <v>$531</v>
      </c>
      <c r="L160" s="48">
        <f t="shared" si="23"/>
        <v>0</v>
      </c>
      <c r="M160" s="124">
        <f t="shared" si="24"/>
        <v>1.1213532334004239E-2</v>
      </c>
    </row>
    <row r="161" spans="1:13">
      <c r="A161" s="126">
        <f t="shared" si="26"/>
        <v>1.0219999999999976</v>
      </c>
      <c r="B161" s="126">
        <f t="shared" si="18"/>
        <v>1.0229999999999975</v>
      </c>
      <c r="C161" s="126">
        <f t="shared" si="19"/>
        <v>1.0224999999999975</v>
      </c>
      <c r="D161" s="7">
        <f t="shared" si="20"/>
        <v>531.69999999999868</v>
      </c>
      <c r="E161" s="48">
        <f t="shared" si="21"/>
        <v>0.81593987465321416</v>
      </c>
      <c r="F161" s="48">
        <f t="shared" si="25"/>
        <v>1.0834395905048644E-2</v>
      </c>
      <c r="G161" s="7">
        <f t="shared" si="22"/>
        <v>1</v>
      </c>
      <c r="H161" s="7">
        <f t="shared" si="15"/>
        <v>0</v>
      </c>
      <c r="I161" s="7">
        <f t="shared" si="16"/>
        <v>531.69999999999868</v>
      </c>
      <c r="K161" t="str">
        <f t="shared" si="17"/>
        <v>$532</v>
      </c>
      <c r="L161" s="48">
        <f t="shared" si="23"/>
        <v>0</v>
      </c>
      <c r="M161" s="124">
        <f t="shared" si="24"/>
        <v>1.0834395905048644E-2</v>
      </c>
    </row>
    <row r="162" spans="1:13">
      <c r="A162" s="126">
        <f t="shared" si="26"/>
        <v>1.0229999999999975</v>
      </c>
      <c r="B162" s="126">
        <f t="shared" si="18"/>
        <v>1.0239999999999974</v>
      </c>
      <c r="C162" s="126">
        <f t="shared" si="19"/>
        <v>1.0234999999999974</v>
      </c>
      <c r="D162" s="7">
        <f t="shared" si="20"/>
        <v>532.21999999999866</v>
      </c>
      <c r="E162" s="48">
        <f t="shared" si="21"/>
        <v>0.82639121966134876</v>
      </c>
      <c r="F162" s="48">
        <f t="shared" si="25"/>
        <v>1.0451345008134605E-2</v>
      </c>
      <c r="G162" s="7">
        <f t="shared" si="22"/>
        <v>1</v>
      </c>
      <c r="H162" s="7">
        <f t="shared" si="15"/>
        <v>0</v>
      </c>
      <c r="I162" s="7">
        <f t="shared" si="16"/>
        <v>532.21999999999866</v>
      </c>
      <c r="K162" t="str">
        <f t="shared" si="17"/>
        <v>$532</v>
      </c>
      <c r="L162" s="48">
        <f t="shared" si="23"/>
        <v>0</v>
      </c>
      <c r="M162" s="124">
        <f t="shared" si="24"/>
        <v>1.0451345008134605E-2</v>
      </c>
    </row>
    <row r="163" spans="1:13">
      <c r="A163" s="126">
        <f t="shared" si="26"/>
        <v>1.0239999999999974</v>
      </c>
      <c r="B163" s="126">
        <f t="shared" si="18"/>
        <v>1.0249999999999972</v>
      </c>
      <c r="C163" s="126">
        <f t="shared" si="19"/>
        <v>1.0244999999999973</v>
      </c>
      <c r="D163" s="7">
        <f t="shared" si="20"/>
        <v>532.73999999999864</v>
      </c>
      <c r="E163" s="48">
        <f t="shared" si="21"/>
        <v>0.83645694067228105</v>
      </c>
      <c r="F163" s="48">
        <f t="shared" si="25"/>
        <v>1.0065721010932283E-2</v>
      </c>
      <c r="G163" s="7">
        <f t="shared" si="22"/>
        <v>1</v>
      </c>
      <c r="H163" s="7">
        <f t="shared" si="15"/>
        <v>0</v>
      </c>
      <c r="I163" s="7">
        <f t="shared" si="16"/>
        <v>532.73999999999864</v>
      </c>
      <c r="K163" t="str">
        <f t="shared" si="17"/>
        <v>$533</v>
      </c>
      <c r="L163" s="48">
        <f t="shared" si="23"/>
        <v>0</v>
      </c>
      <c r="M163" s="124">
        <f t="shared" si="24"/>
        <v>1.0065721010932283E-2</v>
      </c>
    </row>
    <row r="164" spans="1:13">
      <c r="A164" s="126">
        <f t="shared" si="26"/>
        <v>1.0249999999999972</v>
      </c>
      <c r="B164" s="126">
        <f t="shared" si="18"/>
        <v>1.0259999999999971</v>
      </c>
      <c r="C164" s="126">
        <f t="shared" si="19"/>
        <v>1.0254999999999972</v>
      </c>
      <c r="D164" s="7">
        <f t="shared" si="20"/>
        <v>533.25999999999851</v>
      </c>
      <c r="E164" s="48">
        <f t="shared" si="21"/>
        <v>0.84613576962723858</v>
      </c>
      <c r="F164" s="48">
        <f t="shared" si="25"/>
        <v>9.6788289549575302E-3</v>
      </c>
      <c r="G164" s="7">
        <f t="shared" si="22"/>
        <v>1</v>
      </c>
      <c r="H164" s="7">
        <f t="shared" si="15"/>
        <v>0</v>
      </c>
      <c r="I164" s="7">
        <f t="shared" si="16"/>
        <v>533.25999999999851</v>
      </c>
      <c r="K164" t="str">
        <f t="shared" si="17"/>
        <v>$533</v>
      </c>
      <c r="L164" s="48">
        <f t="shared" si="23"/>
        <v>0</v>
      </c>
      <c r="M164" s="124">
        <f t="shared" si="24"/>
        <v>9.6788289549575302E-3</v>
      </c>
    </row>
    <row r="165" spans="1:13">
      <c r="A165" s="126">
        <f t="shared" si="26"/>
        <v>1.0259999999999971</v>
      </c>
      <c r="B165" s="126">
        <f t="shared" si="18"/>
        <v>1.026999999999997</v>
      </c>
      <c r="C165" s="126">
        <f t="shared" si="19"/>
        <v>1.0264999999999971</v>
      </c>
      <c r="D165" s="7">
        <f t="shared" si="20"/>
        <v>533.77999999999849</v>
      </c>
      <c r="E165" s="48">
        <f t="shared" si="21"/>
        <v>0.85542770033606386</v>
      </c>
      <c r="F165" s="48">
        <f t="shared" si="25"/>
        <v>9.29193070882528E-3</v>
      </c>
      <c r="G165" s="7">
        <f t="shared" si="22"/>
        <v>1</v>
      </c>
      <c r="H165" s="7">
        <f t="shared" si="15"/>
        <v>0</v>
      </c>
      <c r="I165" s="7">
        <f t="shared" si="16"/>
        <v>533.77999999999849</v>
      </c>
      <c r="K165" t="str">
        <f t="shared" si="17"/>
        <v>$534</v>
      </c>
      <c r="L165" s="48">
        <f t="shared" si="23"/>
        <v>0</v>
      </c>
      <c r="M165" s="124">
        <f t="shared" si="24"/>
        <v>9.29193070882528E-3</v>
      </c>
    </row>
    <row r="166" spans="1:13">
      <c r="A166" s="126">
        <f t="shared" si="26"/>
        <v>1.026999999999997</v>
      </c>
      <c r="B166" s="126">
        <f t="shared" si="18"/>
        <v>1.0279999999999969</v>
      </c>
      <c r="C166" s="126">
        <f t="shared" si="19"/>
        <v>1.027499999999997</v>
      </c>
      <c r="D166" s="7">
        <f t="shared" si="20"/>
        <v>534.29999999999848</v>
      </c>
      <c r="E166" s="48">
        <f t="shared" si="21"/>
        <v>0.86433393905359091</v>
      </c>
      <c r="F166" s="48">
        <f t="shared" si="25"/>
        <v>8.9062387175270485E-3</v>
      </c>
      <c r="G166" s="7">
        <f t="shared" si="22"/>
        <v>1</v>
      </c>
      <c r="H166" s="7">
        <f t="shared" ref="H166:H229" si="27">IF(G166=0,D166,0)</f>
        <v>0</v>
      </c>
      <c r="I166" s="7">
        <f t="shared" ref="I166:I229" si="28">IF(G166=1,D166,0)</f>
        <v>534.29999999999848</v>
      </c>
      <c r="K166" t="str">
        <f t="shared" ref="K166:K229" si="29">TEXT(D166,"$000")</f>
        <v>$534</v>
      </c>
      <c r="L166" s="48">
        <f t="shared" si="23"/>
        <v>0</v>
      </c>
      <c r="M166" s="124">
        <f t="shared" si="24"/>
        <v>8.9062387175270485E-3</v>
      </c>
    </row>
    <row r="167" spans="1:13">
      <c r="A167" s="126">
        <f t="shared" si="26"/>
        <v>1.0279999999999969</v>
      </c>
      <c r="B167" s="126">
        <f t="shared" ref="B167:B230" si="30">IF(B166+$D$17&gt;$D$16,0,B166+$D$17)</f>
        <v>1.0289999999999968</v>
      </c>
      <c r="C167" s="126">
        <f t="shared" ref="C167:C230" si="31">AVERAGE(A167:B167)</f>
        <v>1.0284999999999969</v>
      </c>
      <c r="D167" s="7">
        <f t="shared" ref="D167:D230" si="32">+$C$10*C167</f>
        <v>534.81999999999834</v>
      </c>
      <c r="E167" s="48">
        <f t="shared" ref="E167:E230" si="33">_xlfn.NORM.DIST(C167,1,$C$13,TRUE)</f>
        <v>0.87285684943717567</v>
      </c>
      <c r="F167" s="48">
        <f t="shared" si="25"/>
        <v>8.5229103835847697E-3</v>
      </c>
      <c r="G167" s="7">
        <f t="shared" ref="G167:G230" si="34">IF(D167&lt;$C$12,0,1)</f>
        <v>1</v>
      </c>
      <c r="H167" s="7">
        <f t="shared" si="27"/>
        <v>0</v>
      </c>
      <c r="I167" s="7">
        <f t="shared" si="28"/>
        <v>534.81999999999834</v>
      </c>
      <c r="K167" t="str">
        <f t="shared" si="29"/>
        <v>$535</v>
      </c>
      <c r="L167" s="48">
        <f t="shared" ref="L167:L230" si="35">IF(H167=0,0,F167)</f>
        <v>0</v>
      </c>
      <c r="M167" s="124">
        <f t="shared" ref="M167:M230" si="36">IF(I167=0,0,F167)</f>
        <v>8.5229103835847697E-3</v>
      </c>
    </row>
    <row r="168" spans="1:13">
      <c r="A168" s="126">
        <f t="shared" si="26"/>
        <v>1.0289999999999968</v>
      </c>
      <c r="B168" s="126">
        <f t="shared" si="30"/>
        <v>1.0299999999999967</v>
      </c>
      <c r="C168" s="126">
        <f t="shared" si="31"/>
        <v>1.0294999999999968</v>
      </c>
      <c r="D168" s="7">
        <f t="shared" si="32"/>
        <v>535.33999999999833</v>
      </c>
      <c r="E168" s="48">
        <f t="shared" si="33"/>
        <v>0.88099989254477351</v>
      </c>
      <c r="F168" s="48">
        <f t="shared" ref="F168:F231" si="37">+E168-E167</f>
        <v>8.143043107597836E-3</v>
      </c>
      <c r="G168" s="7">
        <f t="shared" si="34"/>
        <v>1</v>
      </c>
      <c r="H168" s="7">
        <f t="shared" si="27"/>
        <v>0</v>
      </c>
      <c r="I168" s="7">
        <f t="shared" si="28"/>
        <v>535.33999999999833</v>
      </c>
      <c r="K168" t="str">
        <f t="shared" si="29"/>
        <v>$535</v>
      </c>
      <c r="L168" s="48">
        <f t="shared" si="35"/>
        <v>0</v>
      </c>
      <c r="M168" s="124">
        <f t="shared" si="36"/>
        <v>8.143043107597836E-3</v>
      </c>
    </row>
    <row r="169" spans="1:13">
      <c r="A169" s="126">
        <f t="shared" ref="A169:A232" si="38">+A168+0.001</f>
        <v>1.0299999999999967</v>
      </c>
      <c r="B169" s="126">
        <f t="shared" si="30"/>
        <v>1.0309999999999966</v>
      </c>
      <c r="C169" s="126">
        <f t="shared" si="31"/>
        <v>1.0304999999999966</v>
      </c>
      <c r="D169" s="7">
        <f t="shared" si="32"/>
        <v>535.85999999999831</v>
      </c>
      <c r="E169" s="48">
        <f t="shared" si="33"/>
        <v>0.88876756255213996</v>
      </c>
      <c r="F169" s="48">
        <f t="shared" si="37"/>
        <v>7.7676700073664451E-3</v>
      </c>
      <c r="G169" s="7">
        <f t="shared" si="34"/>
        <v>1</v>
      </c>
      <c r="H169" s="7">
        <f t="shared" si="27"/>
        <v>0</v>
      </c>
      <c r="I169" s="7">
        <f t="shared" si="28"/>
        <v>535.85999999999831</v>
      </c>
      <c r="K169" t="str">
        <f t="shared" si="29"/>
        <v>$536</v>
      </c>
      <c r="L169" s="48">
        <f t="shared" si="35"/>
        <v>0</v>
      </c>
      <c r="M169" s="124">
        <f t="shared" si="36"/>
        <v>7.7676700073664451E-3</v>
      </c>
    </row>
    <row r="170" spans="1:13">
      <c r="A170" s="126">
        <f t="shared" si="38"/>
        <v>1.0309999999999966</v>
      </c>
      <c r="B170" s="126">
        <f t="shared" si="30"/>
        <v>1.0319999999999965</v>
      </c>
      <c r="C170" s="126">
        <f t="shared" si="31"/>
        <v>1.0314999999999965</v>
      </c>
      <c r="D170" s="7">
        <f t="shared" si="32"/>
        <v>536.37999999999818</v>
      </c>
      <c r="E170" s="48">
        <f t="shared" si="33"/>
        <v>0.89616531887867457</v>
      </c>
      <c r="F170" s="48">
        <f t="shared" si="37"/>
        <v>7.3977563265346102E-3</v>
      </c>
      <c r="G170" s="7">
        <f t="shared" si="34"/>
        <v>1</v>
      </c>
      <c r="H170" s="7">
        <f t="shared" si="27"/>
        <v>0</v>
      </c>
      <c r="I170" s="7">
        <f t="shared" si="28"/>
        <v>536.37999999999818</v>
      </c>
      <c r="K170" t="str">
        <f t="shared" si="29"/>
        <v>$536</v>
      </c>
      <c r="L170" s="48">
        <f t="shared" si="35"/>
        <v>0</v>
      </c>
      <c r="M170" s="124">
        <f t="shared" si="36"/>
        <v>7.3977563265346102E-3</v>
      </c>
    </row>
    <row r="171" spans="1:13">
      <c r="A171" s="126">
        <f t="shared" si="38"/>
        <v>1.0319999999999965</v>
      </c>
      <c r="B171" s="126">
        <f t="shared" si="30"/>
        <v>1.0329999999999964</v>
      </c>
      <c r="C171" s="126">
        <f t="shared" si="31"/>
        <v>1.0324999999999964</v>
      </c>
      <c r="D171" s="7">
        <f t="shared" si="32"/>
        <v>536.89999999999816</v>
      </c>
      <c r="E171" s="48">
        <f t="shared" si="33"/>
        <v>0.90319951541436516</v>
      </c>
      <c r="F171" s="48">
        <f t="shared" si="37"/>
        <v>7.0341965356905956E-3</v>
      </c>
      <c r="G171" s="7">
        <f t="shared" si="34"/>
        <v>1</v>
      </c>
      <c r="H171" s="7">
        <f t="shared" si="27"/>
        <v>0</v>
      </c>
      <c r="I171" s="7">
        <f t="shared" si="28"/>
        <v>536.89999999999816</v>
      </c>
      <c r="K171" t="str">
        <f t="shared" si="29"/>
        <v>$537</v>
      </c>
      <c r="L171" s="48">
        <f t="shared" si="35"/>
        <v>0</v>
      </c>
      <c r="M171" s="124">
        <f t="shared" si="36"/>
        <v>7.0341965356905956E-3</v>
      </c>
    </row>
    <row r="172" spans="1:13">
      <c r="A172" s="126">
        <f t="shared" si="38"/>
        <v>1.0329999999999964</v>
      </c>
      <c r="B172" s="126">
        <f t="shared" si="30"/>
        <v>1.0339999999999963</v>
      </c>
      <c r="C172" s="126">
        <f t="shared" si="31"/>
        <v>1.0334999999999963</v>
      </c>
      <c r="D172" s="7">
        <f t="shared" si="32"/>
        <v>537.41999999999803</v>
      </c>
      <c r="E172" s="48">
        <f t="shared" si="33"/>
        <v>0.90987732753552353</v>
      </c>
      <c r="F172" s="48">
        <f t="shared" si="37"/>
        <v>6.6778121211583663E-3</v>
      </c>
      <c r="G172" s="7">
        <f t="shared" si="34"/>
        <v>1</v>
      </c>
      <c r="H172" s="7">
        <f t="shared" si="27"/>
        <v>0</v>
      </c>
      <c r="I172" s="7">
        <f t="shared" si="28"/>
        <v>537.41999999999803</v>
      </c>
      <c r="K172" t="str">
        <f t="shared" si="29"/>
        <v>$537</v>
      </c>
      <c r="L172" s="48">
        <f t="shared" si="35"/>
        <v>0</v>
      </c>
      <c r="M172" s="124">
        <f t="shared" si="36"/>
        <v>6.6778121211583663E-3</v>
      </c>
    </row>
    <row r="173" spans="1:13">
      <c r="A173" s="126">
        <f t="shared" si="38"/>
        <v>1.0339999999999963</v>
      </c>
      <c r="B173" s="126">
        <f t="shared" si="30"/>
        <v>1.0349999999999961</v>
      </c>
      <c r="C173" s="126">
        <f t="shared" si="31"/>
        <v>1.0344999999999962</v>
      </c>
      <c r="D173" s="7">
        <f t="shared" si="32"/>
        <v>537.93999999999801</v>
      </c>
      <c r="E173" s="48">
        <f t="shared" si="33"/>
        <v>0.91620667758496233</v>
      </c>
      <c r="F173" s="48">
        <f t="shared" si="37"/>
        <v>6.3293500494387978E-3</v>
      </c>
      <c r="G173" s="7">
        <f t="shared" si="34"/>
        <v>1</v>
      </c>
      <c r="H173" s="7">
        <f t="shared" si="27"/>
        <v>0</v>
      </c>
      <c r="I173" s="7">
        <f t="shared" si="28"/>
        <v>537.93999999999801</v>
      </c>
      <c r="K173" t="str">
        <f t="shared" si="29"/>
        <v>$538</v>
      </c>
      <c r="L173" s="48">
        <f t="shared" si="35"/>
        <v>0</v>
      </c>
      <c r="M173" s="124">
        <f t="shared" si="36"/>
        <v>6.3293500494387978E-3</v>
      </c>
    </row>
    <row r="174" spans="1:13">
      <c r="A174" s="126">
        <f t="shared" si="38"/>
        <v>1.0349999999999961</v>
      </c>
      <c r="B174" s="126">
        <f t="shared" si="30"/>
        <v>1.035999999999996</v>
      </c>
      <c r="C174" s="126">
        <f t="shared" si="31"/>
        <v>1.0354999999999961</v>
      </c>
      <c r="D174" s="7">
        <f t="shared" si="32"/>
        <v>538.45999999999799</v>
      </c>
      <c r="E174" s="48">
        <f t="shared" si="33"/>
        <v>0.92219615947343092</v>
      </c>
      <c r="F174" s="48">
        <f t="shared" si="37"/>
        <v>5.9894818884685952E-3</v>
      </c>
      <c r="G174" s="7">
        <f t="shared" si="34"/>
        <v>1</v>
      </c>
      <c r="H174" s="7">
        <f t="shared" si="27"/>
        <v>0</v>
      </c>
      <c r="I174" s="7">
        <f t="shared" si="28"/>
        <v>538.45999999999799</v>
      </c>
      <c r="K174" t="str">
        <f t="shared" si="29"/>
        <v>$538</v>
      </c>
      <c r="L174" s="48">
        <f t="shared" si="35"/>
        <v>0</v>
      </c>
      <c r="M174" s="124">
        <f t="shared" si="36"/>
        <v>5.9894818884685952E-3</v>
      </c>
    </row>
    <row r="175" spans="1:13">
      <c r="A175" s="126">
        <f t="shared" si="38"/>
        <v>1.035999999999996</v>
      </c>
      <c r="B175" s="126">
        <f t="shared" si="30"/>
        <v>1.0369999999999959</v>
      </c>
      <c r="C175" s="126">
        <f t="shared" si="31"/>
        <v>1.036499999999996</v>
      </c>
      <c r="D175" s="7">
        <f t="shared" si="32"/>
        <v>538.97999999999786</v>
      </c>
      <c r="E175" s="48">
        <f t="shared" si="33"/>
        <v>0.9278549630340841</v>
      </c>
      <c r="F175" s="48">
        <f t="shared" si="37"/>
        <v>5.6588035606531806E-3</v>
      </c>
      <c r="G175" s="7">
        <f t="shared" si="34"/>
        <v>1</v>
      </c>
      <c r="H175" s="7">
        <f t="shared" si="27"/>
        <v>0</v>
      </c>
      <c r="I175" s="7">
        <f t="shared" si="28"/>
        <v>538.97999999999786</v>
      </c>
      <c r="K175" t="str">
        <f t="shared" si="29"/>
        <v>$539</v>
      </c>
      <c r="L175" s="48">
        <f t="shared" si="35"/>
        <v>0</v>
      </c>
      <c r="M175" s="124">
        <f t="shared" si="36"/>
        <v>5.6588035606531806E-3</v>
      </c>
    </row>
    <row r="176" spans="1:13">
      <c r="A176" s="126">
        <f t="shared" si="38"/>
        <v>1.0369999999999959</v>
      </c>
      <c r="B176" s="126">
        <f t="shared" si="30"/>
        <v>1.0379999999999958</v>
      </c>
      <c r="C176" s="126">
        <f t="shared" si="31"/>
        <v>1.0374999999999959</v>
      </c>
      <c r="D176" s="7">
        <f t="shared" si="32"/>
        <v>539.49999999999784</v>
      </c>
      <c r="E176" s="48">
        <f t="shared" si="33"/>
        <v>0.9331927987311206</v>
      </c>
      <c r="F176" s="48">
        <f t="shared" si="37"/>
        <v>5.3378356970364971E-3</v>
      </c>
      <c r="G176" s="7">
        <f t="shared" si="34"/>
        <v>1</v>
      </c>
      <c r="H176" s="7">
        <f t="shared" si="27"/>
        <v>0</v>
      </c>
      <c r="I176" s="7">
        <f t="shared" si="28"/>
        <v>539.49999999999784</v>
      </c>
      <c r="K176" t="str">
        <f t="shared" si="29"/>
        <v>$539</v>
      </c>
      <c r="L176" s="48">
        <f t="shared" si="35"/>
        <v>0</v>
      </c>
      <c r="M176" s="124">
        <f t="shared" si="36"/>
        <v>5.3378356970364971E-3</v>
      </c>
    </row>
    <row r="177" spans="1:13">
      <c r="A177" s="126">
        <f t="shared" si="38"/>
        <v>1.0379999999999958</v>
      </c>
      <c r="B177" s="126">
        <f t="shared" si="30"/>
        <v>1.0389999999999957</v>
      </c>
      <c r="C177" s="126">
        <f t="shared" si="31"/>
        <v>1.0384999999999958</v>
      </c>
      <c r="D177" s="7">
        <f t="shared" si="32"/>
        <v>540.01999999999782</v>
      </c>
      <c r="E177" s="48">
        <f t="shared" si="33"/>
        <v>0.93821982328816744</v>
      </c>
      <c r="F177" s="48">
        <f t="shared" si="37"/>
        <v>5.0270245570468441E-3</v>
      </c>
      <c r="G177" s="7">
        <f t="shared" si="34"/>
        <v>1</v>
      </c>
      <c r="H177" s="7">
        <f t="shared" si="27"/>
        <v>0</v>
      </c>
      <c r="I177" s="7">
        <f t="shared" si="28"/>
        <v>540.01999999999782</v>
      </c>
      <c r="K177" t="str">
        <f t="shared" si="29"/>
        <v>$540</v>
      </c>
      <c r="L177" s="48">
        <f t="shared" si="35"/>
        <v>0</v>
      </c>
      <c r="M177" s="124">
        <f t="shared" si="36"/>
        <v>5.0270245570468441E-3</v>
      </c>
    </row>
    <row r="178" spans="1:13">
      <c r="A178" s="126">
        <f t="shared" si="38"/>
        <v>1.0389999999999957</v>
      </c>
      <c r="B178" s="126">
        <f t="shared" si="30"/>
        <v>1.0399999999999956</v>
      </c>
      <c r="C178" s="126">
        <f t="shared" si="31"/>
        <v>1.0394999999999956</v>
      </c>
      <c r="D178" s="7">
        <f t="shared" si="32"/>
        <v>540.53999999999769</v>
      </c>
      <c r="E178" s="48">
        <f t="shared" si="33"/>
        <v>0.94294656676222588</v>
      </c>
      <c r="F178" s="48">
        <f t="shared" si="37"/>
        <v>4.7267434740584369E-3</v>
      </c>
      <c r="G178" s="7">
        <f t="shared" si="34"/>
        <v>1</v>
      </c>
      <c r="H178" s="7">
        <f t="shared" si="27"/>
        <v>0</v>
      </c>
      <c r="I178" s="7">
        <f t="shared" si="28"/>
        <v>540.53999999999769</v>
      </c>
      <c r="K178" t="str">
        <f t="shared" si="29"/>
        <v>$541</v>
      </c>
      <c r="L178" s="48">
        <f t="shared" si="35"/>
        <v>0</v>
      </c>
      <c r="M178" s="124">
        <f t="shared" si="36"/>
        <v>4.7267434740584369E-3</v>
      </c>
    </row>
    <row r="179" spans="1:13">
      <c r="A179" s="126">
        <f t="shared" si="38"/>
        <v>1.0399999999999956</v>
      </c>
      <c r="B179" s="126">
        <f t="shared" si="30"/>
        <v>1.0409999999999955</v>
      </c>
      <c r="C179" s="126">
        <f t="shared" si="31"/>
        <v>1.0404999999999955</v>
      </c>
      <c r="D179" s="7">
        <f t="shared" si="32"/>
        <v>541.05999999999767</v>
      </c>
      <c r="E179" s="48">
        <f t="shared" si="33"/>
        <v>0.94738386154572884</v>
      </c>
      <c r="F179" s="48">
        <f t="shared" si="37"/>
        <v>4.4372947835029652E-3</v>
      </c>
      <c r="G179" s="7">
        <f t="shared" si="34"/>
        <v>1</v>
      </c>
      <c r="H179" s="7">
        <f t="shared" si="27"/>
        <v>0</v>
      </c>
      <c r="I179" s="7">
        <f t="shared" si="28"/>
        <v>541.05999999999767</v>
      </c>
      <c r="K179" t="str">
        <f t="shared" si="29"/>
        <v>$541</v>
      </c>
      <c r="L179" s="48">
        <f t="shared" si="35"/>
        <v>0</v>
      </c>
      <c r="M179" s="124">
        <f t="shared" si="36"/>
        <v>4.4372947835029652E-3</v>
      </c>
    </row>
    <row r="180" spans="1:13">
      <c r="A180" s="126">
        <f t="shared" si="38"/>
        <v>1.0409999999999955</v>
      </c>
      <c r="B180" s="126">
        <f t="shared" si="30"/>
        <v>1.0419999999999954</v>
      </c>
      <c r="C180" s="126">
        <f t="shared" si="31"/>
        <v>1.0414999999999954</v>
      </c>
      <c r="D180" s="7">
        <f t="shared" si="32"/>
        <v>541.57999999999765</v>
      </c>
      <c r="E180" s="48">
        <f t="shared" si="33"/>
        <v>0.9515427737332588</v>
      </c>
      <c r="F180" s="48">
        <f t="shared" si="37"/>
        <v>4.1589121875299506E-3</v>
      </c>
      <c r="G180" s="7">
        <f t="shared" si="34"/>
        <v>1</v>
      </c>
      <c r="H180" s="7">
        <f t="shared" si="27"/>
        <v>0</v>
      </c>
      <c r="I180" s="7">
        <f t="shared" si="28"/>
        <v>541.57999999999765</v>
      </c>
      <c r="K180" t="str">
        <f t="shared" si="29"/>
        <v>$542</v>
      </c>
      <c r="L180" s="48">
        <f t="shared" si="35"/>
        <v>0</v>
      </c>
      <c r="M180" s="124">
        <f t="shared" si="36"/>
        <v>4.1589121875299506E-3</v>
      </c>
    </row>
    <row r="181" spans="1:13">
      <c r="A181" s="126">
        <f t="shared" si="38"/>
        <v>1.0419999999999954</v>
      </c>
      <c r="B181" s="126">
        <f t="shared" si="30"/>
        <v>1.0429999999999953</v>
      </c>
      <c r="C181" s="126">
        <f t="shared" si="31"/>
        <v>1.0424999999999953</v>
      </c>
      <c r="D181" s="7">
        <f t="shared" si="32"/>
        <v>542.09999999999752</v>
      </c>
      <c r="E181" s="48">
        <f t="shared" si="33"/>
        <v>0.95543453724143934</v>
      </c>
      <c r="F181" s="48">
        <f t="shared" si="37"/>
        <v>3.8917635081805457E-3</v>
      </c>
      <c r="G181" s="7">
        <f t="shared" si="34"/>
        <v>1</v>
      </c>
      <c r="H181" s="7">
        <f t="shared" si="27"/>
        <v>0</v>
      </c>
      <c r="I181" s="7">
        <f t="shared" si="28"/>
        <v>542.09999999999752</v>
      </c>
      <c r="K181" t="str">
        <f t="shared" si="29"/>
        <v>$542</v>
      </c>
      <c r="L181" s="48">
        <f t="shared" si="35"/>
        <v>0</v>
      </c>
      <c r="M181" s="124">
        <f t="shared" si="36"/>
        <v>3.8917635081805457E-3</v>
      </c>
    </row>
    <row r="182" spans="1:13">
      <c r="A182" s="126">
        <f t="shared" si="38"/>
        <v>1.0429999999999953</v>
      </c>
      <c r="B182" s="126">
        <f t="shared" si="30"/>
        <v>1.0439999999999952</v>
      </c>
      <c r="C182" s="126">
        <f t="shared" si="31"/>
        <v>1.0434999999999952</v>
      </c>
      <c r="D182" s="7">
        <f t="shared" si="32"/>
        <v>542.6199999999975</v>
      </c>
      <c r="E182" s="48">
        <f t="shared" si="33"/>
        <v>0.95907049102117581</v>
      </c>
      <c r="F182" s="48">
        <f t="shared" si="37"/>
        <v>3.6359537797364672E-3</v>
      </c>
      <c r="G182" s="7">
        <f t="shared" si="34"/>
        <v>1</v>
      </c>
      <c r="H182" s="7">
        <f t="shared" si="27"/>
        <v>0</v>
      </c>
      <c r="I182" s="7">
        <f t="shared" si="28"/>
        <v>542.6199999999975</v>
      </c>
      <c r="K182" t="str">
        <f t="shared" si="29"/>
        <v>$543</v>
      </c>
      <c r="L182" s="48">
        <f t="shared" si="35"/>
        <v>0</v>
      </c>
      <c r="M182" s="124">
        <f t="shared" si="36"/>
        <v>3.6359537797364672E-3</v>
      </c>
    </row>
    <row r="183" spans="1:13">
      <c r="A183" s="126">
        <f t="shared" si="38"/>
        <v>1.0439999999999952</v>
      </c>
      <c r="B183" s="126">
        <f t="shared" si="30"/>
        <v>1.044999999999995</v>
      </c>
      <c r="C183" s="126">
        <f t="shared" si="31"/>
        <v>1.0444999999999951</v>
      </c>
      <c r="D183" s="7">
        <f t="shared" si="32"/>
        <v>543.13999999999749</v>
      </c>
      <c r="E183" s="48">
        <f t="shared" si="33"/>
        <v>0.96246201965146716</v>
      </c>
      <c r="F183" s="48">
        <f t="shared" si="37"/>
        <v>3.3915286302913517E-3</v>
      </c>
      <c r="G183" s="7">
        <f t="shared" si="34"/>
        <v>1</v>
      </c>
      <c r="H183" s="7">
        <f t="shared" si="27"/>
        <v>0</v>
      </c>
      <c r="I183" s="7">
        <f t="shared" si="28"/>
        <v>543.13999999999749</v>
      </c>
      <c r="K183" t="str">
        <f t="shared" si="29"/>
        <v>$543</v>
      </c>
      <c r="L183" s="48">
        <f t="shared" si="35"/>
        <v>0</v>
      </c>
      <c r="M183" s="124">
        <f t="shared" si="36"/>
        <v>3.3915286302913517E-3</v>
      </c>
    </row>
    <row r="184" spans="1:13">
      <c r="A184" s="126">
        <f t="shared" si="38"/>
        <v>1.044999999999995</v>
      </c>
      <c r="B184" s="126">
        <f t="shared" si="30"/>
        <v>1.0459999999999949</v>
      </c>
      <c r="C184" s="126">
        <f t="shared" si="31"/>
        <v>1.045499999999995</v>
      </c>
      <c r="D184" s="7">
        <f t="shared" si="32"/>
        <v>543.65999999999735</v>
      </c>
      <c r="E184" s="48">
        <f t="shared" si="33"/>
        <v>0.96562049755409474</v>
      </c>
      <c r="F184" s="48">
        <f t="shared" si="37"/>
        <v>3.1584779026275767E-3</v>
      </c>
      <c r="G184" s="7">
        <f t="shared" si="34"/>
        <v>1</v>
      </c>
      <c r="H184" s="7">
        <f t="shared" si="27"/>
        <v>0</v>
      </c>
      <c r="I184" s="7">
        <f t="shared" si="28"/>
        <v>543.65999999999735</v>
      </c>
      <c r="K184" t="str">
        <f t="shared" si="29"/>
        <v>$544</v>
      </c>
      <c r="L184" s="48">
        <f t="shared" si="35"/>
        <v>0</v>
      </c>
      <c r="M184" s="124">
        <f t="shared" si="36"/>
        <v>3.1584779026275767E-3</v>
      </c>
    </row>
    <row r="185" spans="1:13">
      <c r="A185" s="126">
        <f t="shared" si="38"/>
        <v>1.0459999999999949</v>
      </c>
      <c r="B185" s="126">
        <f t="shared" si="30"/>
        <v>1.0469999999999948</v>
      </c>
      <c r="C185" s="126">
        <f t="shared" si="31"/>
        <v>1.0464999999999949</v>
      </c>
      <c r="D185" s="7">
        <f t="shared" si="32"/>
        <v>544.17999999999734</v>
      </c>
      <c r="E185" s="48">
        <f t="shared" si="33"/>
        <v>0.9685572370192328</v>
      </c>
      <c r="F185" s="48">
        <f t="shared" si="37"/>
        <v>2.9367394651380607E-3</v>
      </c>
      <c r="G185" s="7">
        <f t="shared" si="34"/>
        <v>1</v>
      </c>
      <c r="H185" s="7">
        <f t="shared" si="27"/>
        <v>0</v>
      </c>
      <c r="I185" s="7">
        <f t="shared" si="28"/>
        <v>544.17999999999734</v>
      </c>
      <c r="K185" t="str">
        <f t="shared" si="29"/>
        <v>$544</v>
      </c>
      <c r="L185" s="48">
        <f t="shared" si="35"/>
        <v>0</v>
      </c>
      <c r="M185" s="124">
        <f t="shared" si="36"/>
        <v>2.9367394651380607E-3</v>
      </c>
    </row>
    <row r="186" spans="1:13">
      <c r="A186" s="126">
        <f t="shared" si="38"/>
        <v>1.0469999999999948</v>
      </c>
      <c r="B186" s="126">
        <f t="shared" si="30"/>
        <v>1.0479999999999947</v>
      </c>
      <c r="C186" s="126">
        <f t="shared" si="31"/>
        <v>1.0474999999999948</v>
      </c>
      <c r="D186" s="7">
        <f t="shared" si="32"/>
        <v>544.69999999999732</v>
      </c>
      <c r="E186" s="48">
        <f t="shared" si="33"/>
        <v>0.97128344018398449</v>
      </c>
      <c r="F186" s="48">
        <f t="shared" si="37"/>
        <v>2.7262031647516949E-3</v>
      </c>
      <c r="G186" s="7">
        <f t="shared" si="34"/>
        <v>1</v>
      </c>
      <c r="H186" s="7">
        <f t="shared" si="27"/>
        <v>0</v>
      </c>
      <c r="I186" s="7">
        <f t="shared" si="28"/>
        <v>544.69999999999732</v>
      </c>
      <c r="K186" t="str">
        <f t="shared" si="29"/>
        <v>$545</v>
      </c>
      <c r="L186" s="48">
        <f t="shared" si="35"/>
        <v>0</v>
      </c>
      <c r="M186" s="124">
        <f t="shared" si="36"/>
        <v>2.7262031647516949E-3</v>
      </c>
    </row>
    <row r="187" spans="1:13">
      <c r="A187" s="126">
        <f t="shared" si="38"/>
        <v>1.0479999999999947</v>
      </c>
      <c r="B187" s="126">
        <f t="shared" si="30"/>
        <v>1.0489999999999946</v>
      </c>
      <c r="C187" s="126">
        <f t="shared" si="31"/>
        <v>1.0484999999999947</v>
      </c>
      <c r="D187" s="7">
        <f t="shared" si="32"/>
        <v>545.21999999999719</v>
      </c>
      <c r="E187" s="48">
        <f t="shared" si="33"/>
        <v>0.97381015505953428</v>
      </c>
      <c r="F187" s="48">
        <f t="shared" si="37"/>
        <v>2.5267148755497848E-3</v>
      </c>
      <c r="G187" s="7">
        <f t="shared" si="34"/>
        <v>1</v>
      </c>
      <c r="H187" s="7">
        <f t="shared" si="27"/>
        <v>0</v>
      </c>
      <c r="I187" s="7">
        <f t="shared" si="28"/>
        <v>545.21999999999719</v>
      </c>
      <c r="K187" t="str">
        <f t="shared" si="29"/>
        <v>$545</v>
      </c>
      <c r="L187" s="48">
        <f t="shared" si="35"/>
        <v>0</v>
      </c>
      <c r="M187" s="124">
        <f t="shared" si="36"/>
        <v>2.5267148755497848E-3</v>
      </c>
    </row>
    <row r="188" spans="1:13">
      <c r="A188" s="126">
        <f t="shared" si="38"/>
        <v>1.0489999999999946</v>
      </c>
      <c r="B188" s="126">
        <f t="shared" si="30"/>
        <v>1.0499999999999945</v>
      </c>
      <c r="C188" s="126">
        <f t="shared" si="31"/>
        <v>1.0494999999999945</v>
      </c>
      <c r="D188" s="7">
        <f t="shared" si="32"/>
        <v>545.73999999999717</v>
      </c>
      <c r="E188" s="48">
        <f t="shared" si="33"/>
        <v>0.97614823565847919</v>
      </c>
      <c r="F188" s="48">
        <f t="shared" si="37"/>
        <v>2.3380805989449138E-3</v>
      </c>
      <c r="G188" s="7">
        <f t="shared" si="34"/>
        <v>1</v>
      </c>
      <c r="H188" s="7">
        <f t="shared" si="27"/>
        <v>0</v>
      </c>
      <c r="I188" s="7">
        <f t="shared" si="28"/>
        <v>545.73999999999717</v>
      </c>
      <c r="K188" t="str">
        <f t="shared" si="29"/>
        <v>$546</v>
      </c>
      <c r="L188" s="48">
        <f t="shared" si="35"/>
        <v>0</v>
      </c>
      <c r="M188" s="124">
        <f t="shared" si="36"/>
        <v>2.3380805989449138E-3</v>
      </c>
    </row>
    <row r="189" spans="1:13">
      <c r="A189" s="126">
        <f t="shared" si="38"/>
        <v>1.0499999999999945</v>
      </c>
      <c r="B189" s="126">
        <f t="shared" si="30"/>
        <v>1.0509999999999944</v>
      </c>
      <c r="C189" s="126">
        <f t="shared" si="31"/>
        <v>1.0504999999999944</v>
      </c>
      <c r="D189" s="7">
        <f t="shared" si="32"/>
        <v>546.25999999999715</v>
      </c>
      <c r="E189" s="48">
        <f t="shared" si="33"/>
        <v>0.97830830623234166</v>
      </c>
      <c r="F189" s="48">
        <f t="shared" si="37"/>
        <v>2.1600705738624715E-3</v>
      </c>
      <c r="G189" s="7">
        <f t="shared" si="34"/>
        <v>1</v>
      </c>
      <c r="H189" s="7">
        <f t="shared" si="27"/>
        <v>0</v>
      </c>
      <c r="I189" s="7">
        <f t="shared" si="28"/>
        <v>546.25999999999715</v>
      </c>
      <c r="K189" t="str">
        <f t="shared" si="29"/>
        <v>$546</v>
      </c>
      <c r="L189" s="48">
        <f t="shared" si="35"/>
        <v>0</v>
      </c>
      <c r="M189" s="124">
        <f t="shared" si="36"/>
        <v>2.1600705738624715E-3</v>
      </c>
    </row>
    <row r="190" spans="1:13">
      <c r="A190" s="126">
        <f t="shared" si="38"/>
        <v>1.0509999999999944</v>
      </c>
      <c r="B190" s="126">
        <f t="shared" si="30"/>
        <v>1.0519999999999943</v>
      </c>
      <c r="C190" s="126">
        <f t="shared" si="31"/>
        <v>1.0514999999999943</v>
      </c>
      <c r="D190" s="7">
        <f t="shared" si="32"/>
        <v>546.77999999999702</v>
      </c>
      <c r="E190" s="48">
        <f t="shared" si="33"/>
        <v>0.98030072959061232</v>
      </c>
      <c r="F190" s="48">
        <f t="shared" si="37"/>
        <v>1.9924233582706563E-3</v>
      </c>
      <c r="G190" s="7">
        <f t="shared" si="34"/>
        <v>1</v>
      </c>
      <c r="H190" s="7">
        <f t="shared" si="27"/>
        <v>0</v>
      </c>
      <c r="I190" s="7">
        <f t="shared" si="28"/>
        <v>546.77999999999702</v>
      </c>
      <c r="K190" t="str">
        <f t="shared" si="29"/>
        <v>$547</v>
      </c>
      <c r="L190" s="48">
        <f t="shared" si="35"/>
        <v>0</v>
      </c>
      <c r="M190" s="124">
        <f t="shared" si="36"/>
        <v>1.9924233582706563E-3</v>
      </c>
    </row>
    <row r="191" spans="1:13">
      <c r="A191" s="126">
        <f t="shared" si="38"/>
        <v>1.0519999999999943</v>
      </c>
      <c r="B191" s="126">
        <f t="shared" si="30"/>
        <v>1.0529999999999942</v>
      </c>
      <c r="C191" s="126">
        <f t="shared" si="31"/>
        <v>1.0524999999999942</v>
      </c>
      <c r="D191" s="7">
        <f t="shared" si="32"/>
        <v>547.299999999997</v>
      </c>
      <c r="E191" s="48">
        <f t="shared" si="33"/>
        <v>0.98213557943717333</v>
      </c>
      <c r="F191" s="48">
        <f t="shared" si="37"/>
        <v>1.8348498465610152E-3</v>
      </c>
      <c r="G191" s="7">
        <f t="shared" si="34"/>
        <v>1</v>
      </c>
      <c r="H191" s="7">
        <f t="shared" si="27"/>
        <v>0</v>
      </c>
      <c r="I191" s="7">
        <f t="shared" si="28"/>
        <v>547.299999999997</v>
      </c>
      <c r="K191" t="str">
        <f t="shared" si="29"/>
        <v>$547</v>
      </c>
      <c r="L191" s="48">
        <f t="shared" si="35"/>
        <v>0</v>
      </c>
      <c r="M191" s="124">
        <f t="shared" si="36"/>
        <v>1.8348498465610152E-3</v>
      </c>
    </row>
    <row r="192" spans="1:13">
      <c r="A192" s="126">
        <f t="shared" si="38"/>
        <v>1.0529999999999942</v>
      </c>
      <c r="B192" s="126">
        <f t="shared" si="30"/>
        <v>1.0539999999999941</v>
      </c>
      <c r="C192" s="126">
        <f t="shared" si="31"/>
        <v>1.0534999999999941</v>
      </c>
      <c r="D192" s="7">
        <f t="shared" si="32"/>
        <v>547.81999999999698</v>
      </c>
      <c r="E192" s="48">
        <f t="shared" si="33"/>
        <v>0.98382261662782444</v>
      </c>
      <c r="F192" s="48">
        <f t="shared" si="37"/>
        <v>1.6870371906511084E-3</v>
      </c>
      <c r="G192" s="7">
        <f t="shared" si="34"/>
        <v>1</v>
      </c>
      <c r="H192" s="7">
        <f t="shared" si="27"/>
        <v>0</v>
      </c>
      <c r="I192" s="7">
        <f t="shared" si="28"/>
        <v>547.81999999999698</v>
      </c>
      <c r="K192" t="str">
        <f t="shared" si="29"/>
        <v>$548</v>
      </c>
      <c r="L192" s="48">
        <f t="shared" si="35"/>
        <v>0</v>
      </c>
      <c r="M192" s="124">
        <f t="shared" si="36"/>
        <v>1.6870371906511084E-3</v>
      </c>
    </row>
    <row r="193" spans="1:13">
      <c r="A193" s="126">
        <f t="shared" si="38"/>
        <v>1.0539999999999941</v>
      </c>
      <c r="B193" s="126">
        <f t="shared" si="30"/>
        <v>1.0549999999999939</v>
      </c>
      <c r="C193" s="126">
        <f t="shared" si="31"/>
        <v>1.054499999999994</v>
      </c>
      <c r="D193" s="7">
        <f t="shared" si="32"/>
        <v>548.33999999999685</v>
      </c>
      <c r="E193" s="48">
        <f t="shared" si="33"/>
        <v>0.98537126922400187</v>
      </c>
      <c r="F193" s="48">
        <f t="shared" si="37"/>
        <v>1.5486525961774245E-3</v>
      </c>
      <c r="G193" s="7">
        <f t="shared" si="34"/>
        <v>1</v>
      </c>
      <c r="H193" s="7">
        <f t="shared" si="27"/>
        <v>0</v>
      </c>
      <c r="I193" s="7">
        <f t="shared" si="28"/>
        <v>548.33999999999685</v>
      </c>
      <c r="K193" t="str">
        <f t="shared" si="29"/>
        <v>$548</v>
      </c>
      <c r="L193" s="48">
        <f t="shared" si="35"/>
        <v>0</v>
      </c>
      <c r="M193" s="124">
        <f t="shared" si="36"/>
        <v>1.5486525961774245E-3</v>
      </c>
    </row>
    <row r="194" spans="1:13">
      <c r="A194" s="126">
        <f t="shared" si="38"/>
        <v>1.0549999999999939</v>
      </c>
      <c r="B194" s="126">
        <f t="shared" si="30"/>
        <v>1.0559999999999938</v>
      </c>
      <c r="C194" s="126">
        <f t="shared" si="31"/>
        <v>1.0554999999999939</v>
      </c>
      <c r="D194" s="7">
        <f t="shared" si="32"/>
        <v>548.85999999999683</v>
      </c>
      <c r="E194" s="48">
        <f t="shared" si="33"/>
        <v>0.98679061619273545</v>
      </c>
      <c r="F194" s="48">
        <f t="shared" si="37"/>
        <v>1.4193469687335813E-3</v>
      </c>
      <c r="G194" s="7">
        <f t="shared" si="34"/>
        <v>1</v>
      </c>
      <c r="H194" s="7">
        <f t="shared" si="27"/>
        <v>0</v>
      </c>
      <c r="I194" s="7">
        <f t="shared" si="28"/>
        <v>548.85999999999683</v>
      </c>
      <c r="K194" t="str">
        <f t="shared" si="29"/>
        <v>$549</v>
      </c>
      <c r="L194" s="48">
        <f t="shared" si="35"/>
        <v>0</v>
      </c>
      <c r="M194" s="124">
        <f t="shared" si="36"/>
        <v>1.4193469687335813E-3</v>
      </c>
    </row>
    <row r="195" spans="1:13">
      <c r="A195" s="126">
        <f t="shared" si="38"/>
        <v>1.0559999999999938</v>
      </c>
      <c r="B195" s="126">
        <f t="shared" si="30"/>
        <v>1.0569999999999937</v>
      </c>
      <c r="C195" s="126">
        <f t="shared" si="31"/>
        <v>1.0564999999999938</v>
      </c>
      <c r="D195" s="7">
        <f t="shared" si="32"/>
        <v>549.37999999999681</v>
      </c>
      <c r="E195" s="48">
        <f t="shared" si="33"/>
        <v>0.98808937458144519</v>
      </c>
      <c r="F195" s="48">
        <f t="shared" si="37"/>
        <v>1.298758388709742E-3</v>
      </c>
      <c r="G195" s="7">
        <f t="shared" si="34"/>
        <v>1</v>
      </c>
      <c r="H195" s="7">
        <f t="shared" si="27"/>
        <v>0</v>
      </c>
      <c r="I195" s="7">
        <f t="shared" si="28"/>
        <v>549.37999999999681</v>
      </c>
      <c r="K195" t="str">
        <f t="shared" si="29"/>
        <v>$549</v>
      </c>
      <c r="L195" s="48">
        <f t="shared" si="35"/>
        <v>0</v>
      </c>
      <c r="M195" s="124">
        <f t="shared" si="36"/>
        <v>1.298758388709742E-3</v>
      </c>
    </row>
    <row r="196" spans="1:13">
      <c r="A196" s="126">
        <f t="shared" si="38"/>
        <v>1.0569999999999937</v>
      </c>
      <c r="B196" s="126">
        <f t="shared" si="30"/>
        <v>1.0579999999999936</v>
      </c>
      <c r="C196" s="126">
        <f t="shared" si="31"/>
        <v>1.0574999999999937</v>
      </c>
      <c r="D196" s="7">
        <f t="shared" si="32"/>
        <v>549.89999999999668</v>
      </c>
      <c r="E196" s="48">
        <f t="shared" si="33"/>
        <v>0.98927588997831706</v>
      </c>
      <c r="F196" s="48">
        <f t="shared" si="37"/>
        <v>1.1865153968718678E-3</v>
      </c>
      <c r="G196" s="7">
        <f t="shared" si="34"/>
        <v>1</v>
      </c>
      <c r="H196" s="7">
        <f t="shared" si="27"/>
        <v>0</v>
      </c>
      <c r="I196" s="7">
        <f t="shared" si="28"/>
        <v>549.89999999999668</v>
      </c>
      <c r="K196" t="str">
        <f t="shared" si="29"/>
        <v>$550</v>
      </c>
      <c r="L196" s="48">
        <f t="shared" si="35"/>
        <v>0</v>
      </c>
      <c r="M196" s="124">
        <f t="shared" si="36"/>
        <v>1.1865153968718678E-3</v>
      </c>
    </row>
    <row r="197" spans="1:13">
      <c r="A197" s="126">
        <f t="shared" si="38"/>
        <v>1.0579999999999936</v>
      </c>
      <c r="B197" s="126">
        <f t="shared" si="30"/>
        <v>1.0589999999999935</v>
      </c>
      <c r="C197" s="126">
        <f t="shared" si="31"/>
        <v>1.0584999999999936</v>
      </c>
      <c r="D197" s="7">
        <f t="shared" si="32"/>
        <v>550.41999999999666</v>
      </c>
      <c r="E197" s="48">
        <f t="shared" si="33"/>
        <v>0.99035813005463502</v>
      </c>
      <c r="F197" s="48">
        <f t="shared" si="37"/>
        <v>1.082240076317964E-3</v>
      </c>
      <c r="G197" s="7">
        <f t="shared" si="34"/>
        <v>1</v>
      </c>
      <c r="H197" s="7">
        <f t="shared" si="27"/>
        <v>0</v>
      </c>
      <c r="I197" s="7">
        <f t="shared" si="28"/>
        <v>550.41999999999666</v>
      </c>
      <c r="K197" t="str">
        <f t="shared" si="29"/>
        <v>$550</v>
      </c>
      <c r="L197" s="48">
        <f t="shared" si="35"/>
        <v>0</v>
      </c>
      <c r="M197" s="124">
        <f t="shared" si="36"/>
        <v>1.082240076317964E-3</v>
      </c>
    </row>
    <row r="198" spans="1:13">
      <c r="A198" s="126">
        <f t="shared" si="38"/>
        <v>1.0589999999999935</v>
      </c>
      <c r="B198" s="126">
        <f t="shared" si="30"/>
        <v>1.0599999999999934</v>
      </c>
      <c r="C198" s="126">
        <f t="shared" si="31"/>
        <v>1.0594999999999934</v>
      </c>
      <c r="D198" s="7">
        <f t="shared" si="32"/>
        <v>550.93999999999664</v>
      </c>
      <c r="E198" s="48">
        <f t="shared" si="33"/>
        <v>0.99134368097447734</v>
      </c>
      <c r="F198" s="48">
        <f t="shared" si="37"/>
        <v>9.8555091984231513E-4</v>
      </c>
      <c r="G198" s="7">
        <f t="shared" si="34"/>
        <v>1</v>
      </c>
      <c r="H198" s="7">
        <f t="shared" si="27"/>
        <v>0</v>
      </c>
      <c r="I198" s="7">
        <f t="shared" si="28"/>
        <v>550.93999999999664</v>
      </c>
      <c r="K198" t="str">
        <f t="shared" si="29"/>
        <v>$551</v>
      </c>
      <c r="L198" s="48">
        <f t="shared" si="35"/>
        <v>0</v>
      </c>
      <c r="M198" s="124">
        <f t="shared" si="36"/>
        <v>9.8555091984231513E-4</v>
      </c>
    </row>
    <row r="199" spans="1:13">
      <c r="A199" s="126">
        <f t="shared" si="38"/>
        <v>1.0599999999999934</v>
      </c>
      <c r="B199" s="126">
        <f t="shared" si="30"/>
        <v>1.0609999999999933</v>
      </c>
      <c r="C199" s="126">
        <f t="shared" si="31"/>
        <v>1.0604999999999933</v>
      </c>
      <c r="D199" s="7">
        <f t="shared" si="32"/>
        <v>551.45999999999651</v>
      </c>
      <c r="E199" s="48">
        <f t="shared" si="33"/>
        <v>0.99223974644944068</v>
      </c>
      <c r="F199" s="48">
        <f t="shared" si="37"/>
        <v>8.9606547496334787E-4</v>
      </c>
      <c r="G199" s="7">
        <f t="shared" si="34"/>
        <v>1</v>
      </c>
      <c r="H199" s="7">
        <f t="shared" si="27"/>
        <v>0</v>
      </c>
      <c r="I199" s="7">
        <f t="shared" si="28"/>
        <v>551.45999999999651</v>
      </c>
      <c r="K199" t="str">
        <f t="shared" si="29"/>
        <v>$551</v>
      </c>
      <c r="L199" s="48">
        <f t="shared" si="35"/>
        <v>0</v>
      </c>
      <c r="M199" s="124">
        <f t="shared" si="36"/>
        <v>8.9606547496334787E-4</v>
      </c>
    </row>
    <row r="200" spans="1:13">
      <c r="A200" s="126">
        <f t="shared" si="38"/>
        <v>1.0609999999999933</v>
      </c>
      <c r="B200" s="126">
        <f t="shared" si="30"/>
        <v>1.0619999999999932</v>
      </c>
      <c r="C200" s="126">
        <f t="shared" si="31"/>
        <v>1.0614999999999932</v>
      </c>
      <c r="D200" s="7">
        <f t="shared" si="32"/>
        <v>551.97999999999649</v>
      </c>
      <c r="E200" s="48">
        <f t="shared" si="33"/>
        <v>0.99305314921137045</v>
      </c>
      <c r="F200" s="48">
        <f t="shared" si="37"/>
        <v>8.1340276192976013E-4</v>
      </c>
      <c r="G200" s="7">
        <f t="shared" si="34"/>
        <v>1</v>
      </c>
      <c r="H200" s="7">
        <f t="shared" si="27"/>
        <v>0</v>
      </c>
      <c r="I200" s="7">
        <f t="shared" si="28"/>
        <v>551.97999999999649</v>
      </c>
      <c r="K200" t="str">
        <f t="shared" si="29"/>
        <v>$552</v>
      </c>
      <c r="L200" s="48">
        <f t="shared" si="35"/>
        <v>0</v>
      </c>
      <c r="M200" s="124">
        <f t="shared" si="36"/>
        <v>8.1340276192976013E-4</v>
      </c>
    </row>
    <row r="201" spans="1:13">
      <c r="A201" s="126">
        <f t="shared" si="38"/>
        <v>1.0619999999999932</v>
      </c>
      <c r="B201" s="126">
        <f t="shared" si="30"/>
        <v>1.0629999999999931</v>
      </c>
      <c r="C201" s="126">
        <f t="shared" si="31"/>
        <v>1.0624999999999931</v>
      </c>
      <c r="D201" s="7">
        <f t="shared" si="32"/>
        <v>552.49999999999648</v>
      </c>
      <c r="E201" s="48">
        <f t="shared" si="33"/>
        <v>0.99379033467421907</v>
      </c>
      <c r="F201" s="48">
        <f t="shared" si="37"/>
        <v>7.3718546284862185E-4</v>
      </c>
      <c r="G201" s="7">
        <f t="shared" si="34"/>
        <v>1</v>
      </c>
      <c r="H201" s="7">
        <f t="shared" si="27"/>
        <v>0</v>
      </c>
      <c r="I201" s="7">
        <f t="shared" si="28"/>
        <v>552.49999999999648</v>
      </c>
      <c r="K201" t="str">
        <f t="shared" si="29"/>
        <v>$552</v>
      </c>
      <c r="L201" s="48">
        <f t="shared" si="35"/>
        <v>0</v>
      </c>
      <c r="M201" s="124">
        <f t="shared" si="36"/>
        <v>7.3718546284862185E-4</v>
      </c>
    </row>
    <row r="202" spans="1:13">
      <c r="A202" s="126">
        <f t="shared" si="38"/>
        <v>1.0629999999999931</v>
      </c>
      <c r="B202" s="126">
        <f t="shared" si="30"/>
        <v>1.063999999999993</v>
      </c>
      <c r="C202" s="126">
        <f t="shared" si="31"/>
        <v>1.063499999999993</v>
      </c>
      <c r="D202" s="7">
        <f t="shared" si="32"/>
        <v>553.01999999999634</v>
      </c>
      <c r="E202" s="48">
        <f t="shared" si="33"/>
        <v>0.99445737655691302</v>
      </c>
      <c r="F202" s="48">
        <f t="shared" si="37"/>
        <v>6.6704188269395281E-4</v>
      </c>
      <c r="G202" s="7">
        <f t="shared" si="34"/>
        <v>1</v>
      </c>
      <c r="H202" s="7">
        <f t="shared" si="27"/>
        <v>0</v>
      </c>
      <c r="I202" s="7">
        <f t="shared" si="28"/>
        <v>553.01999999999634</v>
      </c>
      <c r="K202" t="str">
        <f t="shared" si="29"/>
        <v>$553</v>
      </c>
      <c r="L202" s="48">
        <f t="shared" si="35"/>
        <v>0</v>
      </c>
      <c r="M202" s="124">
        <f t="shared" si="36"/>
        <v>6.6704188269395281E-4</v>
      </c>
    </row>
    <row r="203" spans="1:13">
      <c r="A203" s="126">
        <f t="shared" si="38"/>
        <v>1.063999999999993</v>
      </c>
      <c r="B203" s="126">
        <f t="shared" si="30"/>
        <v>1.0649999999999928</v>
      </c>
      <c r="C203" s="126">
        <f t="shared" si="31"/>
        <v>1.0644999999999929</v>
      </c>
      <c r="D203" s="7">
        <f t="shared" si="32"/>
        <v>553.53999999999633</v>
      </c>
      <c r="E203" s="48">
        <f t="shared" si="33"/>
        <v>0.9950599842422253</v>
      </c>
      <c r="F203" s="48">
        <f t="shared" si="37"/>
        <v>6.0260768531228415E-4</v>
      </c>
      <c r="G203" s="7">
        <f t="shared" si="34"/>
        <v>1</v>
      </c>
      <c r="H203" s="7">
        <f t="shared" si="27"/>
        <v>0</v>
      </c>
      <c r="I203" s="7">
        <f t="shared" si="28"/>
        <v>553.53999999999633</v>
      </c>
      <c r="K203" t="str">
        <f t="shared" si="29"/>
        <v>$554</v>
      </c>
      <c r="L203" s="48">
        <f t="shared" si="35"/>
        <v>0</v>
      </c>
      <c r="M203" s="124">
        <f t="shared" si="36"/>
        <v>6.0260768531228415E-4</v>
      </c>
    </row>
    <row r="204" spans="1:13">
      <c r="A204" s="126">
        <f t="shared" si="38"/>
        <v>1.0649999999999928</v>
      </c>
      <c r="B204" s="126">
        <f t="shared" si="30"/>
        <v>1.0659999999999927</v>
      </c>
      <c r="C204" s="126">
        <f t="shared" si="31"/>
        <v>1.0654999999999928</v>
      </c>
      <c r="D204" s="7">
        <f t="shared" si="32"/>
        <v>554.05999999999619</v>
      </c>
      <c r="E204" s="48">
        <f t="shared" si="33"/>
        <v>0.995603511651875</v>
      </c>
      <c r="F204" s="48">
        <f t="shared" si="37"/>
        <v>5.4352740964969115E-4</v>
      </c>
      <c r="G204" s="7">
        <f t="shared" si="34"/>
        <v>1</v>
      </c>
      <c r="H204" s="7">
        <f t="shared" si="27"/>
        <v>0</v>
      </c>
      <c r="I204" s="7">
        <f t="shared" si="28"/>
        <v>554.05999999999619</v>
      </c>
      <c r="K204" t="str">
        <f t="shared" si="29"/>
        <v>$554</v>
      </c>
      <c r="L204" s="48">
        <f t="shared" si="35"/>
        <v>0</v>
      </c>
      <c r="M204" s="124">
        <f t="shared" si="36"/>
        <v>5.4352740964969115E-4</v>
      </c>
    </row>
    <row r="205" spans="1:13">
      <c r="A205" s="126">
        <f t="shared" si="38"/>
        <v>1.0659999999999927</v>
      </c>
      <c r="B205" s="126">
        <f t="shared" si="30"/>
        <v>1.0669999999999926</v>
      </c>
      <c r="C205" s="126">
        <f t="shared" si="31"/>
        <v>1.0664999999999927</v>
      </c>
      <c r="D205" s="7">
        <f t="shared" si="32"/>
        <v>554.57999999999618</v>
      </c>
      <c r="E205" s="48">
        <f t="shared" si="33"/>
        <v>0.99609296742514386</v>
      </c>
      <c r="F205" s="48">
        <f t="shared" si="37"/>
        <v>4.8945577326886536E-4</v>
      </c>
      <c r="G205" s="7">
        <f t="shared" si="34"/>
        <v>1</v>
      </c>
      <c r="H205" s="7">
        <f t="shared" si="27"/>
        <v>0</v>
      </c>
      <c r="I205" s="7">
        <f t="shared" si="28"/>
        <v>554.57999999999618</v>
      </c>
      <c r="K205" t="str">
        <f t="shared" si="29"/>
        <v>$555</v>
      </c>
      <c r="L205" s="48">
        <f t="shared" si="35"/>
        <v>0</v>
      </c>
      <c r="M205" s="124">
        <f t="shared" si="36"/>
        <v>4.8945577326886536E-4</v>
      </c>
    </row>
    <row r="206" spans="1:13">
      <c r="A206" s="126">
        <f t="shared" si="38"/>
        <v>1.0669999999999926</v>
      </c>
      <c r="B206" s="126">
        <f t="shared" si="30"/>
        <v>1.0679999999999925</v>
      </c>
      <c r="C206" s="126">
        <f t="shared" si="31"/>
        <v>1.0674999999999926</v>
      </c>
      <c r="D206" s="7">
        <f t="shared" si="32"/>
        <v>555.09999999999616</v>
      </c>
      <c r="E206" s="48">
        <f t="shared" si="33"/>
        <v>0.99653302619695627</v>
      </c>
      <c r="F206" s="48">
        <f t="shared" si="37"/>
        <v>4.4005877181241271E-4</v>
      </c>
      <c r="G206" s="7">
        <f t="shared" si="34"/>
        <v>1</v>
      </c>
      <c r="H206" s="7">
        <f t="shared" si="27"/>
        <v>0</v>
      </c>
      <c r="I206" s="7">
        <f t="shared" si="28"/>
        <v>555.09999999999616</v>
      </c>
      <c r="K206" t="str">
        <f t="shared" si="29"/>
        <v>$555</v>
      </c>
      <c r="L206" s="48">
        <f t="shared" si="35"/>
        <v>0</v>
      </c>
      <c r="M206" s="124">
        <f t="shared" si="36"/>
        <v>4.4005877181241271E-4</v>
      </c>
    </row>
    <row r="207" spans="1:13">
      <c r="A207" s="126">
        <f t="shared" si="38"/>
        <v>1.0679999999999925</v>
      </c>
      <c r="B207" s="126">
        <f t="shared" si="30"/>
        <v>1.0689999999999924</v>
      </c>
      <c r="C207" s="126">
        <f t="shared" si="31"/>
        <v>1.0684999999999925</v>
      </c>
      <c r="D207" s="7">
        <f t="shared" si="32"/>
        <v>555.61999999999603</v>
      </c>
      <c r="E207" s="48">
        <f t="shared" si="33"/>
        <v>0.99692804078134667</v>
      </c>
      <c r="F207" s="48">
        <f t="shared" si="37"/>
        <v>3.9501458439039627E-4</v>
      </c>
      <c r="G207" s="7">
        <f t="shared" si="34"/>
        <v>1</v>
      </c>
      <c r="H207" s="7">
        <f t="shared" si="27"/>
        <v>0</v>
      </c>
      <c r="I207" s="7">
        <f t="shared" si="28"/>
        <v>555.61999999999603</v>
      </c>
      <c r="K207" t="str">
        <f t="shared" si="29"/>
        <v>$556</v>
      </c>
      <c r="L207" s="48">
        <f t="shared" si="35"/>
        <v>0</v>
      </c>
      <c r="M207" s="124">
        <f t="shared" si="36"/>
        <v>3.9501458439039627E-4</v>
      </c>
    </row>
    <row r="208" spans="1:13">
      <c r="A208" s="126">
        <f t="shared" si="38"/>
        <v>1.0689999999999924</v>
      </c>
      <c r="B208" s="126">
        <f t="shared" si="30"/>
        <v>1.0699999999999923</v>
      </c>
      <c r="C208" s="126">
        <f t="shared" si="31"/>
        <v>1.0694999999999923</v>
      </c>
      <c r="D208" s="7">
        <f t="shared" si="32"/>
        <v>556.13999999999601</v>
      </c>
      <c r="E208" s="48">
        <f t="shared" si="33"/>
        <v>0.99728205507729617</v>
      </c>
      <c r="F208" s="48">
        <f t="shared" si="37"/>
        <v>3.5401429594950073E-4</v>
      </c>
      <c r="G208" s="7">
        <f t="shared" si="34"/>
        <v>1</v>
      </c>
      <c r="H208" s="7">
        <f t="shared" si="27"/>
        <v>0</v>
      </c>
      <c r="I208" s="7">
        <f t="shared" si="28"/>
        <v>556.13999999999601</v>
      </c>
      <c r="K208" t="str">
        <f t="shared" si="29"/>
        <v>$556</v>
      </c>
      <c r="L208" s="48">
        <f t="shared" si="35"/>
        <v>0</v>
      </c>
      <c r="M208" s="124">
        <f t="shared" si="36"/>
        <v>3.5401429594950073E-4</v>
      </c>
    </row>
    <row r="209" spans="1:13">
      <c r="A209" s="126">
        <f t="shared" si="38"/>
        <v>1.0699999999999923</v>
      </c>
      <c r="B209" s="126">
        <f t="shared" si="30"/>
        <v>1.0709999999999922</v>
      </c>
      <c r="C209" s="126">
        <f t="shared" si="31"/>
        <v>1.0704999999999922</v>
      </c>
      <c r="D209" s="7">
        <f t="shared" si="32"/>
        <v>556.65999999999599</v>
      </c>
      <c r="E209" s="48">
        <f t="shared" si="33"/>
        <v>0.99759881752580848</v>
      </c>
      <c r="F209" s="48">
        <f t="shared" si="37"/>
        <v>3.1676244851230884E-4</v>
      </c>
      <c r="G209" s="7">
        <f t="shared" si="34"/>
        <v>1</v>
      </c>
      <c r="H209" s="7">
        <f t="shared" si="27"/>
        <v>0</v>
      </c>
      <c r="I209" s="7">
        <f t="shared" si="28"/>
        <v>556.65999999999599</v>
      </c>
      <c r="K209" t="str">
        <f t="shared" si="29"/>
        <v>$557</v>
      </c>
      <c r="L209" s="48">
        <f t="shared" si="35"/>
        <v>0</v>
      </c>
      <c r="M209" s="124">
        <f t="shared" si="36"/>
        <v>3.1676244851230884E-4</v>
      </c>
    </row>
    <row r="210" spans="1:13">
      <c r="A210" s="126">
        <f t="shared" si="38"/>
        <v>1.0709999999999922</v>
      </c>
      <c r="B210" s="126">
        <f t="shared" si="30"/>
        <v>1.0719999999999921</v>
      </c>
      <c r="C210" s="126">
        <f t="shared" si="31"/>
        <v>1.0714999999999921</v>
      </c>
      <c r="D210" s="7">
        <f t="shared" si="32"/>
        <v>557.17999999999586</v>
      </c>
      <c r="E210" s="48">
        <f t="shared" si="33"/>
        <v>0.99788179495959328</v>
      </c>
      <c r="F210" s="48">
        <f t="shared" si="37"/>
        <v>2.8297743378480344E-4</v>
      </c>
      <c r="G210" s="7">
        <f t="shared" si="34"/>
        <v>1</v>
      </c>
      <c r="H210" s="7">
        <f t="shared" si="27"/>
        <v>0</v>
      </c>
      <c r="I210" s="7">
        <f t="shared" si="28"/>
        <v>557.17999999999586</v>
      </c>
      <c r="K210" t="str">
        <f t="shared" si="29"/>
        <v>$557</v>
      </c>
      <c r="L210" s="48">
        <f t="shared" si="35"/>
        <v>0</v>
      </c>
      <c r="M210" s="124">
        <f t="shared" si="36"/>
        <v>2.8297743378480344E-4</v>
      </c>
    </row>
    <row r="211" spans="1:13">
      <c r="A211" s="126">
        <f t="shared" si="38"/>
        <v>1.0719999999999921</v>
      </c>
      <c r="B211" s="126">
        <f t="shared" si="30"/>
        <v>1.072999999999992</v>
      </c>
      <c r="C211" s="126">
        <f t="shared" si="31"/>
        <v>1.072499999999992</v>
      </c>
      <c r="D211" s="7">
        <f t="shared" si="32"/>
        <v>557.69999999999584</v>
      </c>
      <c r="E211" s="48">
        <f t="shared" si="33"/>
        <v>0.99813418669961407</v>
      </c>
      <c r="F211" s="48">
        <f t="shared" si="37"/>
        <v>2.5239174002078535E-4</v>
      </c>
      <c r="G211" s="7">
        <f t="shared" si="34"/>
        <v>1</v>
      </c>
      <c r="H211" s="7">
        <f t="shared" si="27"/>
        <v>0</v>
      </c>
      <c r="I211" s="7">
        <f t="shared" si="28"/>
        <v>557.69999999999584</v>
      </c>
      <c r="K211" t="str">
        <f t="shared" si="29"/>
        <v>$558</v>
      </c>
      <c r="L211" s="48">
        <f t="shared" si="35"/>
        <v>0</v>
      </c>
      <c r="M211" s="124">
        <f t="shared" si="36"/>
        <v>2.5239174002078535E-4</v>
      </c>
    </row>
    <row r="212" spans="1:13">
      <c r="A212" s="126">
        <f t="shared" si="38"/>
        <v>1.072999999999992</v>
      </c>
      <c r="B212" s="126">
        <f t="shared" si="30"/>
        <v>1.0739999999999919</v>
      </c>
      <c r="C212" s="126">
        <f t="shared" si="31"/>
        <v>1.0734999999999919</v>
      </c>
      <c r="D212" s="7">
        <f t="shared" si="32"/>
        <v>558.21999999999582</v>
      </c>
      <c r="E212" s="48">
        <f t="shared" si="33"/>
        <v>0.99835893876584125</v>
      </c>
      <c r="F212" s="48">
        <f t="shared" si="37"/>
        <v>2.2475206622718513E-4</v>
      </c>
      <c r="G212" s="7">
        <f t="shared" si="34"/>
        <v>1</v>
      </c>
      <c r="H212" s="7">
        <f t="shared" si="27"/>
        <v>0</v>
      </c>
      <c r="I212" s="7">
        <f t="shared" si="28"/>
        <v>558.21999999999582</v>
      </c>
      <c r="K212" t="str">
        <f t="shared" si="29"/>
        <v>$558</v>
      </c>
      <c r="L212" s="48">
        <f t="shared" si="35"/>
        <v>0</v>
      </c>
      <c r="M212" s="124">
        <f t="shared" si="36"/>
        <v>2.2475206622718513E-4</v>
      </c>
    </row>
    <row r="213" spans="1:13">
      <c r="A213" s="126">
        <f t="shared" si="38"/>
        <v>1.0739999999999919</v>
      </c>
      <c r="B213" s="126">
        <f t="shared" si="30"/>
        <v>1.0749999999999917</v>
      </c>
      <c r="C213" s="126">
        <f t="shared" si="31"/>
        <v>1.0744999999999918</v>
      </c>
      <c r="D213" s="7">
        <f t="shared" si="32"/>
        <v>558.73999999999569</v>
      </c>
      <c r="E213" s="48">
        <f t="shared" si="33"/>
        <v>0.99855875808265848</v>
      </c>
      <c r="F213" s="48">
        <f t="shared" si="37"/>
        <v>1.9981931681722909E-4</v>
      </c>
      <c r="G213" s="7">
        <f t="shared" si="34"/>
        <v>1</v>
      </c>
      <c r="H213" s="7">
        <f t="shared" si="27"/>
        <v>0</v>
      </c>
      <c r="I213" s="7">
        <f t="shared" si="28"/>
        <v>558.73999999999569</v>
      </c>
      <c r="K213" t="str">
        <f t="shared" si="29"/>
        <v>$559</v>
      </c>
      <c r="L213" s="48">
        <f t="shared" si="35"/>
        <v>0</v>
      </c>
      <c r="M213" s="124">
        <f t="shared" si="36"/>
        <v>1.9981931681722909E-4</v>
      </c>
    </row>
    <row r="214" spans="1:13">
      <c r="A214" s="126">
        <f t="shared" si="38"/>
        <v>1.0749999999999917</v>
      </c>
      <c r="B214" s="126">
        <f t="shared" si="30"/>
        <v>1.0759999999999916</v>
      </c>
      <c r="C214" s="126">
        <f t="shared" si="31"/>
        <v>1.0754999999999917</v>
      </c>
      <c r="D214" s="7">
        <f t="shared" si="32"/>
        <v>559.25999999999567</v>
      </c>
      <c r="E214" s="48">
        <f t="shared" si="33"/>
        <v>0.99873612657232635</v>
      </c>
      <c r="F214" s="48">
        <f t="shared" si="37"/>
        <v>1.7736848966787289E-4</v>
      </c>
      <c r="G214" s="7">
        <f t="shared" si="34"/>
        <v>1</v>
      </c>
      <c r="H214" s="7">
        <f t="shared" si="27"/>
        <v>0</v>
      </c>
      <c r="I214" s="7">
        <f t="shared" si="28"/>
        <v>559.25999999999567</v>
      </c>
      <c r="K214" t="str">
        <f t="shared" si="29"/>
        <v>$559</v>
      </c>
      <c r="L214" s="48">
        <f t="shared" si="35"/>
        <v>0</v>
      </c>
      <c r="M214" s="124">
        <f t="shared" si="36"/>
        <v>1.7736848966787289E-4</v>
      </c>
    </row>
    <row r="215" spans="1:13">
      <c r="A215" s="126">
        <f t="shared" si="38"/>
        <v>1.0759999999999916</v>
      </c>
      <c r="B215" s="126">
        <f t="shared" si="30"/>
        <v>1.0769999999999915</v>
      </c>
      <c r="C215" s="126">
        <f t="shared" si="31"/>
        <v>1.0764999999999916</v>
      </c>
      <c r="D215" s="7">
        <f t="shared" si="32"/>
        <v>559.77999999999565</v>
      </c>
      <c r="E215" s="48">
        <f t="shared" si="33"/>
        <v>0.99889331504258949</v>
      </c>
      <c r="F215" s="48">
        <f t="shared" si="37"/>
        <v>1.5718847026313654E-4</v>
      </c>
      <c r="G215" s="7">
        <f t="shared" si="34"/>
        <v>1</v>
      </c>
      <c r="H215" s="7">
        <f t="shared" si="27"/>
        <v>0</v>
      </c>
      <c r="I215" s="7">
        <f t="shared" si="28"/>
        <v>559.77999999999565</v>
      </c>
      <c r="K215" t="str">
        <f t="shared" si="29"/>
        <v>$560</v>
      </c>
      <c r="L215" s="48">
        <f t="shared" si="35"/>
        <v>0</v>
      </c>
      <c r="M215" s="124">
        <f t="shared" si="36"/>
        <v>1.5718847026313654E-4</v>
      </c>
    </row>
    <row r="216" spans="1:13">
      <c r="A216" s="126">
        <f t="shared" si="38"/>
        <v>1.0769999999999915</v>
      </c>
      <c r="B216" s="126">
        <f t="shared" si="30"/>
        <v>1.0779999999999914</v>
      </c>
      <c r="C216" s="126">
        <f t="shared" si="31"/>
        <v>1.0774999999999915</v>
      </c>
      <c r="D216" s="7">
        <f t="shared" si="32"/>
        <v>560.29999999999552</v>
      </c>
      <c r="E216" s="48">
        <f t="shared" si="33"/>
        <v>0.99903239678678057</v>
      </c>
      <c r="F216" s="48">
        <f t="shared" si="37"/>
        <v>1.3908174419108299E-4</v>
      </c>
      <c r="G216" s="7">
        <f t="shared" si="34"/>
        <v>1</v>
      </c>
      <c r="H216" s="7">
        <f t="shared" si="27"/>
        <v>0</v>
      </c>
      <c r="I216" s="7">
        <f t="shared" si="28"/>
        <v>560.29999999999552</v>
      </c>
      <c r="K216" t="str">
        <f t="shared" si="29"/>
        <v>$560</v>
      </c>
      <c r="L216" s="48">
        <f t="shared" si="35"/>
        <v>0</v>
      </c>
      <c r="M216" s="124">
        <f t="shared" si="36"/>
        <v>1.3908174419108299E-4</v>
      </c>
    </row>
    <row r="217" spans="1:13">
      <c r="A217" s="126">
        <f t="shared" si="38"/>
        <v>1.0779999999999914</v>
      </c>
      <c r="B217" s="126">
        <f t="shared" si="30"/>
        <v>1.0789999999999913</v>
      </c>
      <c r="C217" s="126">
        <f t="shared" si="31"/>
        <v>1.0784999999999914</v>
      </c>
      <c r="D217" s="7">
        <f t="shared" si="32"/>
        <v>560.8199999999955</v>
      </c>
      <c r="E217" s="48">
        <f t="shared" si="33"/>
        <v>0.99915526082654038</v>
      </c>
      <c r="F217" s="48">
        <f t="shared" si="37"/>
        <v>1.2286403975980686E-4</v>
      </c>
      <c r="G217" s="7">
        <f t="shared" si="34"/>
        <v>1</v>
      </c>
      <c r="H217" s="7">
        <f t="shared" si="27"/>
        <v>0</v>
      </c>
      <c r="I217" s="7">
        <f t="shared" si="28"/>
        <v>560.8199999999955</v>
      </c>
      <c r="K217" t="str">
        <f t="shared" si="29"/>
        <v>$561</v>
      </c>
      <c r="L217" s="48">
        <f t="shared" si="35"/>
        <v>0</v>
      </c>
      <c r="M217" s="124">
        <f t="shared" si="36"/>
        <v>1.2286403975980686E-4</v>
      </c>
    </row>
    <row r="218" spans="1:13">
      <c r="A218" s="126">
        <f t="shared" si="38"/>
        <v>1.0789999999999913</v>
      </c>
      <c r="B218" s="126">
        <f t="shared" si="30"/>
        <v>1.0799999999999912</v>
      </c>
      <c r="C218" s="126">
        <f t="shared" si="31"/>
        <v>1.0794999999999912</v>
      </c>
      <c r="D218" s="7">
        <f t="shared" si="32"/>
        <v>561.33999999999548</v>
      </c>
      <c r="E218" s="48">
        <f t="shared" si="33"/>
        <v>0.99926362473844521</v>
      </c>
      <c r="F218" s="48">
        <f t="shared" si="37"/>
        <v>1.0836391190482964E-4</v>
      </c>
      <c r="G218" s="7">
        <f t="shared" si="34"/>
        <v>1</v>
      </c>
      <c r="H218" s="7">
        <f t="shared" si="27"/>
        <v>0</v>
      </c>
      <c r="I218" s="7">
        <f t="shared" si="28"/>
        <v>561.33999999999548</v>
      </c>
      <c r="K218" t="str">
        <f t="shared" si="29"/>
        <v>$561</v>
      </c>
      <c r="L218" s="48">
        <f t="shared" si="35"/>
        <v>0</v>
      </c>
      <c r="M218" s="124">
        <f t="shared" si="36"/>
        <v>1.0836391190482964E-4</v>
      </c>
    </row>
    <row r="219" spans="1:13">
      <c r="A219" s="126">
        <f t="shared" si="38"/>
        <v>1.0799999999999912</v>
      </c>
      <c r="B219" s="126">
        <f t="shared" si="30"/>
        <v>1.0809999999999911</v>
      </c>
      <c r="C219" s="126">
        <f t="shared" si="31"/>
        <v>1.0804999999999911</v>
      </c>
      <c r="D219" s="7">
        <f t="shared" si="32"/>
        <v>561.85999999999535</v>
      </c>
      <c r="E219" s="48">
        <f t="shared" si="33"/>
        <v>0.99935904701633915</v>
      </c>
      <c r="F219" s="48">
        <f t="shared" si="37"/>
        <v>9.5422277893941754E-5</v>
      </c>
      <c r="G219" s="7">
        <f t="shared" si="34"/>
        <v>1</v>
      </c>
      <c r="H219" s="7">
        <f t="shared" si="27"/>
        <v>0</v>
      </c>
      <c r="I219" s="7">
        <f t="shared" si="28"/>
        <v>561.85999999999535</v>
      </c>
      <c r="K219" t="str">
        <f t="shared" si="29"/>
        <v>$562</v>
      </c>
      <c r="L219" s="48">
        <f t="shared" si="35"/>
        <v>0</v>
      </c>
      <c r="M219" s="124">
        <f t="shared" si="36"/>
        <v>9.5422277893941754E-5</v>
      </c>
    </row>
    <row r="220" spans="1:13">
      <c r="A220" s="126">
        <f t="shared" si="38"/>
        <v>1.0809999999999911</v>
      </c>
      <c r="B220" s="126">
        <f t="shared" si="30"/>
        <v>1.081999999999991</v>
      </c>
      <c r="C220" s="126">
        <f t="shared" si="31"/>
        <v>1.081499999999991</v>
      </c>
      <c r="D220" s="7">
        <f t="shared" si="32"/>
        <v>562.37999999999533</v>
      </c>
      <c r="E220" s="48">
        <f t="shared" si="33"/>
        <v>0.99944293893097469</v>
      </c>
      <c r="F220" s="48">
        <f t="shared" si="37"/>
        <v>8.389191463553658E-5</v>
      </c>
      <c r="G220" s="7">
        <f t="shared" si="34"/>
        <v>1</v>
      </c>
      <c r="H220" s="7">
        <f t="shared" si="27"/>
        <v>0</v>
      </c>
      <c r="I220" s="7">
        <f t="shared" si="28"/>
        <v>562.37999999999533</v>
      </c>
      <c r="K220" t="str">
        <f t="shared" si="29"/>
        <v>$562</v>
      </c>
      <c r="L220" s="48">
        <f t="shared" si="35"/>
        <v>0</v>
      </c>
      <c r="M220" s="124">
        <f t="shared" si="36"/>
        <v>8.389191463553658E-5</v>
      </c>
    </row>
    <row r="221" spans="1:13">
      <c r="A221" s="126">
        <f t="shared" si="38"/>
        <v>1.081999999999991</v>
      </c>
      <c r="B221" s="126">
        <f t="shared" si="30"/>
        <v>1.0829999999999909</v>
      </c>
      <c r="C221" s="126">
        <f t="shared" si="31"/>
        <v>1.0824999999999909</v>
      </c>
      <c r="D221" s="7">
        <f t="shared" si="32"/>
        <v>562.89999999999532</v>
      </c>
      <c r="E221" s="48">
        <f t="shared" si="33"/>
        <v>0.99951657585761555</v>
      </c>
      <c r="F221" s="48">
        <f t="shared" si="37"/>
        <v>7.3636926640863187E-5</v>
      </c>
      <c r="G221" s="7">
        <f t="shared" si="34"/>
        <v>1</v>
      </c>
      <c r="H221" s="7">
        <f t="shared" si="27"/>
        <v>0</v>
      </c>
      <c r="I221" s="7">
        <f t="shared" si="28"/>
        <v>562.89999999999532</v>
      </c>
      <c r="K221" t="str">
        <f t="shared" si="29"/>
        <v>$563</v>
      </c>
      <c r="L221" s="48">
        <f t="shared" si="35"/>
        <v>0</v>
      </c>
      <c r="M221" s="124">
        <f t="shared" si="36"/>
        <v>7.3636926640863187E-5</v>
      </c>
    </row>
    <row r="222" spans="1:13">
      <c r="A222" s="126">
        <f t="shared" si="38"/>
        <v>1.0829999999999909</v>
      </c>
      <c r="B222" s="126">
        <f t="shared" si="30"/>
        <v>1.0839999999999907</v>
      </c>
      <c r="C222" s="126">
        <f t="shared" si="31"/>
        <v>1.0834999999999908</v>
      </c>
      <c r="D222" s="7">
        <f t="shared" si="32"/>
        <v>563.41999999999518</v>
      </c>
      <c r="E222" s="48">
        <f t="shared" si="33"/>
        <v>0.99958110805054912</v>
      </c>
      <c r="F222" s="48">
        <f t="shared" si="37"/>
        <v>6.4532192933564048E-5</v>
      </c>
      <c r="G222" s="7">
        <f t="shared" si="34"/>
        <v>1</v>
      </c>
      <c r="H222" s="7">
        <f t="shared" si="27"/>
        <v>0</v>
      </c>
      <c r="I222" s="7">
        <f t="shared" si="28"/>
        <v>563.41999999999518</v>
      </c>
      <c r="K222" t="str">
        <f t="shared" si="29"/>
        <v>$563</v>
      </c>
      <c r="L222" s="48">
        <f t="shared" si="35"/>
        <v>0</v>
      </c>
      <c r="M222" s="124">
        <f t="shared" si="36"/>
        <v>6.4532192933564048E-5</v>
      </c>
    </row>
    <row r="223" spans="1:13">
      <c r="A223" s="126">
        <f t="shared" si="38"/>
        <v>1.0839999999999907</v>
      </c>
      <c r="B223" s="126">
        <f t="shared" si="30"/>
        <v>1.0849999999999906</v>
      </c>
      <c r="C223" s="126">
        <f t="shared" si="31"/>
        <v>1.0844999999999907</v>
      </c>
      <c r="D223" s="7">
        <f t="shared" si="32"/>
        <v>563.93999999999517</v>
      </c>
      <c r="E223" s="48">
        <f t="shared" si="33"/>
        <v>0.99963757085096649</v>
      </c>
      <c r="F223" s="48">
        <f t="shared" si="37"/>
        <v>5.6462800417378389E-5</v>
      </c>
      <c r="G223" s="7">
        <f t="shared" si="34"/>
        <v>1</v>
      </c>
      <c r="H223" s="7">
        <f t="shared" si="27"/>
        <v>0</v>
      </c>
      <c r="I223" s="7">
        <f t="shared" si="28"/>
        <v>563.93999999999517</v>
      </c>
      <c r="K223" t="str">
        <f t="shared" si="29"/>
        <v>$564</v>
      </c>
      <c r="L223" s="48">
        <f t="shared" si="35"/>
        <v>0</v>
      </c>
      <c r="M223" s="124">
        <f t="shared" si="36"/>
        <v>5.6462800417378389E-5</v>
      </c>
    </row>
    <row r="224" spans="1:13">
      <c r="A224" s="126">
        <f t="shared" si="38"/>
        <v>1.0849999999999906</v>
      </c>
      <c r="B224" s="126">
        <f t="shared" si="30"/>
        <v>1.0859999999999905</v>
      </c>
      <c r="C224" s="126">
        <f t="shared" si="31"/>
        <v>1.0854999999999906</v>
      </c>
      <c r="D224" s="7">
        <f t="shared" si="32"/>
        <v>564.45999999999515</v>
      </c>
      <c r="E224" s="48">
        <f t="shared" si="33"/>
        <v>0.99968689432141833</v>
      </c>
      <c r="F224" s="48">
        <f t="shared" si="37"/>
        <v>4.9323470451834162E-5</v>
      </c>
      <c r="G224" s="7">
        <f t="shared" si="34"/>
        <v>1</v>
      </c>
      <c r="H224" s="7">
        <f t="shared" si="27"/>
        <v>0</v>
      </c>
      <c r="I224" s="7">
        <f t="shared" si="28"/>
        <v>564.45999999999515</v>
      </c>
      <c r="K224" t="str">
        <f t="shared" si="29"/>
        <v>$564</v>
      </c>
      <c r="L224" s="48">
        <f t="shared" si="35"/>
        <v>0</v>
      </c>
      <c r="M224" s="124">
        <f t="shared" si="36"/>
        <v>4.9323470451834162E-5</v>
      </c>
    </row>
    <row r="225" spans="1:13">
      <c r="A225" s="126">
        <f t="shared" si="38"/>
        <v>1.0859999999999905</v>
      </c>
      <c r="B225" s="126">
        <f t="shared" si="30"/>
        <v>1.0869999999999904</v>
      </c>
      <c r="C225" s="126">
        <f t="shared" si="31"/>
        <v>1.0864999999999905</v>
      </c>
      <c r="D225" s="7">
        <f t="shared" si="32"/>
        <v>564.97999999999502</v>
      </c>
      <c r="E225" s="48">
        <f t="shared" si="33"/>
        <v>0.99972991230603614</v>
      </c>
      <c r="F225" s="48">
        <f t="shared" si="37"/>
        <v>4.3017984617810257E-5</v>
      </c>
      <c r="G225" s="7">
        <f t="shared" si="34"/>
        <v>1</v>
      </c>
      <c r="H225" s="7">
        <f t="shared" si="27"/>
        <v>0</v>
      </c>
      <c r="I225" s="7">
        <f t="shared" si="28"/>
        <v>564.97999999999502</v>
      </c>
      <c r="K225" t="str">
        <f t="shared" si="29"/>
        <v>$565</v>
      </c>
      <c r="L225" s="48">
        <f t="shared" si="35"/>
        <v>0</v>
      </c>
      <c r="M225" s="124">
        <f t="shared" si="36"/>
        <v>4.3017984617810257E-5</v>
      </c>
    </row>
    <row r="226" spans="1:13">
      <c r="A226" s="126">
        <f t="shared" si="38"/>
        <v>1.0869999999999904</v>
      </c>
      <c r="B226" s="126">
        <f t="shared" si="30"/>
        <v>1.0879999999999903</v>
      </c>
      <c r="C226" s="126">
        <f t="shared" si="31"/>
        <v>1.0874999999999904</v>
      </c>
      <c r="D226" s="7">
        <f t="shared" si="32"/>
        <v>565.499999999995</v>
      </c>
      <c r="E226" s="48">
        <f t="shared" si="33"/>
        <v>0.99976737092096413</v>
      </c>
      <c r="F226" s="48">
        <f t="shared" si="37"/>
        <v>3.7458614927987632E-5</v>
      </c>
      <c r="G226" s="7">
        <f t="shared" si="34"/>
        <v>1</v>
      </c>
      <c r="H226" s="7">
        <f t="shared" si="27"/>
        <v>0</v>
      </c>
      <c r="I226" s="7">
        <f t="shared" si="28"/>
        <v>565.499999999995</v>
      </c>
      <c r="K226" t="str">
        <f t="shared" si="29"/>
        <v>$565</v>
      </c>
      <c r="L226" s="48">
        <f t="shared" si="35"/>
        <v>0</v>
      </c>
      <c r="M226" s="124">
        <f t="shared" si="36"/>
        <v>3.7458614927987632E-5</v>
      </c>
    </row>
    <row r="227" spans="1:13">
      <c r="A227" s="126">
        <f t="shared" si="38"/>
        <v>1.0879999999999903</v>
      </c>
      <c r="B227" s="126">
        <f t="shared" si="30"/>
        <v>1.0889999999999902</v>
      </c>
      <c r="C227" s="126">
        <f t="shared" si="31"/>
        <v>1.0884999999999903</v>
      </c>
      <c r="D227" s="7">
        <f t="shared" si="32"/>
        <v>566.01999999999498</v>
      </c>
      <c r="E227" s="48">
        <f t="shared" si="33"/>
        <v>0.99979993648399235</v>
      </c>
      <c r="F227" s="48">
        <f t="shared" si="37"/>
        <v>3.2565563028219557E-5</v>
      </c>
      <c r="G227" s="7">
        <f t="shared" si="34"/>
        <v>1</v>
      </c>
      <c r="H227" s="7">
        <f t="shared" si="27"/>
        <v>0</v>
      </c>
      <c r="I227" s="7">
        <f t="shared" si="28"/>
        <v>566.01999999999498</v>
      </c>
      <c r="K227" t="str">
        <f t="shared" si="29"/>
        <v>$566</v>
      </c>
      <c r="L227" s="48">
        <f t="shared" si="35"/>
        <v>0</v>
      </c>
      <c r="M227" s="124">
        <f t="shared" si="36"/>
        <v>3.2565563028219557E-5</v>
      </c>
    </row>
    <row r="228" spans="1:13">
      <c r="A228" s="126">
        <f t="shared" si="38"/>
        <v>1.0889999999999902</v>
      </c>
      <c r="B228" s="126">
        <f t="shared" si="30"/>
        <v>1.0899999999999901</v>
      </c>
      <c r="C228" s="126">
        <f t="shared" si="31"/>
        <v>1.0894999999999901</v>
      </c>
      <c r="D228" s="7">
        <f t="shared" si="32"/>
        <v>566.53999999999485</v>
      </c>
      <c r="E228" s="48">
        <f t="shared" si="33"/>
        <v>0.99982820289625385</v>
      </c>
      <c r="F228" s="48">
        <f t="shared" si="37"/>
        <v>2.8266412261501728E-5</v>
      </c>
      <c r="G228" s="7">
        <f t="shared" si="34"/>
        <v>1</v>
      </c>
      <c r="H228" s="7">
        <f t="shared" si="27"/>
        <v>0</v>
      </c>
      <c r="I228" s="7">
        <f t="shared" si="28"/>
        <v>566.53999999999485</v>
      </c>
      <c r="K228" t="str">
        <f t="shared" si="29"/>
        <v>$567</v>
      </c>
      <c r="L228" s="48">
        <f t="shared" si="35"/>
        <v>0</v>
      </c>
      <c r="M228" s="124">
        <f t="shared" si="36"/>
        <v>2.8266412261501728E-5</v>
      </c>
    </row>
    <row r="229" spans="1:13">
      <c r="A229" s="126">
        <f t="shared" si="38"/>
        <v>1.0899999999999901</v>
      </c>
      <c r="B229" s="126">
        <f t="shared" si="30"/>
        <v>1.09099999999999</v>
      </c>
      <c r="C229" s="126">
        <f t="shared" si="31"/>
        <v>1.09049999999999</v>
      </c>
      <c r="D229" s="7">
        <f t="shared" si="32"/>
        <v>567.05999999999483</v>
      </c>
      <c r="E229" s="48">
        <f t="shared" si="33"/>
        <v>0.99985269849209235</v>
      </c>
      <c r="F229" s="48">
        <f t="shared" si="37"/>
        <v>2.4495595838502915E-5</v>
      </c>
      <c r="G229" s="7">
        <f t="shared" si="34"/>
        <v>1</v>
      </c>
      <c r="H229" s="7">
        <f t="shared" si="27"/>
        <v>0</v>
      </c>
      <c r="I229" s="7">
        <f t="shared" si="28"/>
        <v>567.05999999999483</v>
      </c>
      <c r="K229" t="str">
        <f t="shared" si="29"/>
        <v>$567</v>
      </c>
      <c r="L229" s="48">
        <f t="shared" si="35"/>
        <v>0</v>
      </c>
      <c r="M229" s="124">
        <f t="shared" si="36"/>
        <v>2.4495595838502915E-5</v>
      </c>
    </row>
    <row r="230" spans="1:13">
      <c r="A230" s="126">
        <f t="shared" si="38"/>
        <v>1.09099999999999</v>
      </c>
      <c r="B230" s="126">
        <f t="shared" si="30"/>
        <v>1.0919999999999899</v>
      </c>
      <c r="C230" s="126">
        <f t="shared" si="31"/>
        <v>1.0914999999999899</v>
      </c>
      <c r="D230" s="7">
        <f t="shared" si="32"/>
        <v>567.57999999999481</v>
      </c>
      <c r="E230" s="48">
        <f t="shared" si="33"/>
        <v>0.99987389237586133</v>
      </c>
      <c r="F230" s="48">
        <f t="shared" si="37"/>
        <v>2.1193883768977351E-5</v>
      </c>
      <c r="G230" s="7">
        <f t="shared" si="34"/>
        <v>1</v>
      </c>
      <c r="H230" s="7">
        <f t="shared" ref="H230:H239" si="39">IF(G230=0,D230,0)</f>
        <v>0</v>
      </c>
      <c r="I230" s="7">
        <f t="shared" ref="I230:I239" si="40">IF(G230=1,D230,0)</f>
        <v>567.57999999999481</v>
      </c>
      <c r="K230" t="str">
        <f t="shared" ref="K230:K239" si="41">TEXT(D230,"$000")</f>
        <v>$568</v>
      </c>
      <c r="L230" s="48">
        <f t="shared" si="35"/>
        <v>0</v>
      </c>
      <c r="M230" s="124">
        <f t="shared" si="36"/>
        <v>2.1193883768977351E-5</v>
      </c>
    </row>
    <row r="231" spans="1:13">
      <c r="A231" s="126">
        <f t="shared" si="38"/>
        <v>1.0919999999999899</v>
      </c>
      <c r="B231" s="126">
        <f t="shared" ref="B231:B238" si="42">IF(B230+$D$17&gt;$D$16,0,B230+$D$17)</f>
        <v>1.0929999999999898</v>
      </c>
      <c r="C231" s="126">
        <f t="shared" ref="C231:C239" si="43">AVERAGE(A231:B231)</f>
        <v>1.0924999999999898</v>
      </c>
      <c r="D231" s="7">
        <f t="shared" ref="D231:D239" si="44">+$C$10*C231</f>
        <v>568.09999999999468</v>
      </c>
      <c r="E231" s="48">
        <f t="shared" ref="E231:E239" si="45">_xlfn.NORM.DIST(C231,1,$C$13,TRUE)</f>
        <v>0.99989220026652248</v>
      </c>
      <c r="F231" s="48">
        <f t="shared" si="37"/>
        <v>1.8307890661151127E-5</v>
      </c>
      <c r="G231" s="7">
        <f t="shared" ref="G231:G239" si="46">IF(D231&lt;$C$12,0,1)</f>
        <v>1</v>
      </c>
      <c r="H231" s="7">
        <f t="shared" si="39"/>
        <v>0</v>
      </c>
      <c r="I231" s="7">
        <f t="shared" si="40"/>
        <v>568.09999999999468</v>
      </c>
      <c r="K231" t="str">
        <f t="shared" si="41"/>
        <v>$568</v>
      </c>
      <c r="L231" s="48">
        <f t="shared" ref="L231:L239" si="47">IF(H231=0,0,F231)</f>
        <v>0</v>
      </c>
      <c r="M231" s="124">
        <f t="shared" ref="M231:M239" si="48">IF(I231=0,0,F231)</f>
        <v>1.8307890661151127E-5</v>
      </c>
    </row>
    <row r="232" spans="1:13">
      <c r="A232" s="126">
        <f t="shared" si="38"/>
        <v>1.0929999999999898</v>
      </c>
      <c r="B232" s="126">
        <f t="shared" si="42"/>
        <v>1.0939999999999896</v>
      </c>
      <c r="C232" s="126">
        <f t="shared" si="43"/>
        <v>1.0934999999999897</v>
      </c>
      <c r="D232" s="7">
        <f t="shared" si="44"/>
        <v>568.61999999999466</v>
      </c>
      <c r="E232" s="48">
        <f t="shared" si="45"/>
        <v>0.99990798987252572</v>
      </c>
      <c r="F232" s="48">
        <f t="shared" ref="F232:F239" si="49">+E232-E231</f>
        <v>1.5789606003235868E-5</v>
      </c>
      <c r="G232" s="7">
        <f t="shared" si="46"/>
        <v>1</v>
      </c>
      <c r="H232" s="7">
        <f t="shared" si="39"/>
        <v>0</v>
      </c>
      <c r="I232" s="7">
        <f t="shared" si="40"/>
        <v>568.61999999999466</v>
      </c>
      <c r="K232" t="str">
        <f t="shared" si="41"/>
        <v>$569</v>
      </c>
      <c r="L232" s="48">
        <f t="shared" si="47"/>
        <v>0</v>
      </c>
      <c r="M232" s="124">
        <f t="shared" si="48"/>
        <v>1.5789606003235868E-5</v>
      </c>
    </row>
    <row r="233" spans="1:13">
      <c r="A233" s="126">
        <f t="shared" ref="A233:A239" si="50">+A232+0.001</f>
        <v>1.0939999999999896</v>
      </c>
      <c r="B233" s="126">
        <f t="shared" si="42"/>
        <v>1.0949999999999895</v>
      </c>
      <c r="C233" s="126">
        <f t="shared" si="43"/>
        <v>1.0944999999999896</v>
      </c>
      <c r="D233" s="7">
        <f t="shared" si="44"/>
        <v>569.13999999999464</v>
      </c>
      <c r="E233" s="48">
        <f t="shared" si="45"/>
        <v>0.9999215858206163</v>
      </c>
      <c r="F233" s="48">
        <f t="shared" si="49"/>
        <v>1.3595948090583398E-5</v>
      </c>
      <c r="G233" s="7">
        <f t="shared" si="46"/>
        <v>1</v>
      </c>
      <c r="H233" s="7">
        <f t="shared" si="39"/>
        <v>0</v>
      </c>
      <c r="I233" s="7">
        <f t="shared" si="40"/>
        <v>569.13999999999464</v>
      </c>
      <c r="K233" t="str">
        <f t="shared" si="41"/>
        <v>$569</v>
      </c>
      <c r="L233" s="48">
        <f t="shared" si="47"/>
        <v>0</v>
      </c>
      <c r="M233" s="124">
        <f t="shared" si="48"/>
        <v>1.3595948090583398E-5</v>
      </c>
    </row>
    <row r="234" spans="1:13">
      <c r="A234" s="126">
        <f t="shared" si="50"/>
        <v>1.0949999999999895</v>
      </c>
      <c r="B234" s="126">
        <f t="shared" si="42"/>
        <v>1.0959999999999894</v>
      </c>
      <c r="C234" s="126">
        <f t="shared" si="43"/>
        <v>1.0954999999999895</v>
      </c>
      <c r="D234" s="7">
        <f t="shared" si="44"/>
        <v>569.65999999999451</v>
      </c>
      <c r="E234" s="48">
        <f t="shared" si="45"/>
        <v>0.99993327416297018</v>
      </c>
      <c r="F234" s="48">
        <f t="shared" si="49"/>
        <v>1.1688342353877168E-5</v>
      </c>
      <c r="G234" s="7">
        <f t="shared" si="46"/>
        <v>1</v>
      </c>
      <c r="H234" s="7">
        <f t="shared" si="39"/>
        <v>0</v>
      </c>
      <c r="I234" s="7">
        <f t="shared" si="40"/>
        <v>569.65999999999451</v>
      </c>
      <c r="K234" t="str">
        <f t="shared" si="41"/>
        <v>$570</v>
      </c>
      <c r="L234" s="48">
        <f t="shared" si="47"/>
        <v>0</v>
      </c>
      <c r="M234" s="124">
        <f t="shared" si="48"/>
        <v>1.1688342353877168E-5</v>
      </c>
    </row>
    <row r="235" spans="1:13">
      <c r="A235" s="126">
        <f t="shared" si="50"/>
        <v>1.0959999999999894</v>
      </c>
      <c r="B235" s="126">
        <f t="shared" si="42"/>
        <v>1.0969999999999893</v>
      </c>
      <c r="C235" s="126">
        <f t="shared" si="43"/>
        <v>1.0964999999999894</v>
      </c>
      <c r="D235" s="7">
        <f t="shared" si="44"/>
        <v>570.17999999999449</v>
      </c>
      <c r="E235" s="48">
        <f t="shared" si="45"/>
        <v>0.99994330648746566</v>
      </c>
      <c r="F235" s="48">
        <f t="shared" si="49"/>
        <v>1.0032324495479195E-5</v>
      </c>
      <c r="G235" s="7">
        <f t="shared" si="46"/>
        <v>1</v>
      </c>
      <c r="H235" s="7">
        <f t="shared" si="39"/>
        <v>0</v>
      </c>
      <c r="I235" s="7">
        <f t="shared" si="40"/>
        <v>570.17999999999449</v>
      </c>
      <c r="K235" t="str">
        <f t="shared" si="41"/>
        <v>$570</v>
      </c>
      <c r="L235" s="48">
        <f t="shared" si="47"/>
        <v>0</v>
      </c>
      <c r="M235" s="124">
        <f t="shared" si="48"/>
        <v>1.0032324495479195E-5</v>
      </c>
    </row>
    <row r="236" spans="1:13">
      <c r="A236" s="126">
        <f t="shared" si="50"/>
        <v>1.0969999999999893</v>
      </c>
      <c r="B236" s="126">
        <f t="shared" si="42"/>
        <v>1.0979999999999892</v>
      </c>
      <c r="C236" s="126">
        <f t="shared" si="43"/>
        <v>1.0974999999999893</v>
      </c>
      <c r="D236" s="7">
        <f t="shared" si="44"/>
        <v>570.69999999999436</v>
      </c>
      <c r="E236" s="48">
        <f t="shared" si="45"/>
        <v>0.9999519036559823</v>
      </c>
      <c r="F236" s="48">
        <f t="shared" si="49"/>
        <v>8.5971685166441603E-6</v>
      </c>
      <c r="G236" s="7">
        <f t="shared" si="46"/>
        <v>1</v>
      </c>
      <c r="H236" s="7">
        <f t="shared" si="39"/>
        <v>0</v>
      </c>
      <c r="I236" s="7">
        <f t="shared" si="40"/>
        <v>570.69999999999436</v>
      </c>
      <c r="K236" t="str">
        <f t="shared" si="41"/>
        <v>$571</v>
      </c>
      <c r="L236" s="48">
        <f t="shared" si="47"/>
        <v>0</v>
      </c>
      <c r="M236" s="124">
        <f t="shared" si="48"/>
        <v>8.5971685166441603E-6</v>
      </c>
    </row>
    <row r="237" spans="1:13">
      <c r="A237" s="126">
        <f t="shared" si="50"/>
        <v>1.0979999999999892</v>
      </c>
      <c r="B237" s="126">
        <f t="shared" si="42"/>
        <v>1.0989999999999891</v>
      </c>
      <c r="C237" s="126">
        <f t="shared" si="43"/>
        <v>1.0984999999999892</v>
      </c>
      <c r="D237" s="7">
        <f t="shared" si="44"/>
        <v>571.21999999999434</v>
      </c>
      <c r="E237" s="48">
        <f t="shared" si="45"/>
        <v>0.99995925919544137</v>
      </c>
      <c r="F237" s="48">
        <f t="shared" si="49"/>
        <v>7.3555394590751888E-6</v>
      </c>
      <c r="G237" s="7">
        <f t="shared" si="46"/>
        <v>1</v>
      </c>
      <c r="H237" s="7">
        <f t="shared" si="39"/>
        <v>0</v>
      </c>
      <c r="I237" s="7">
        <f t="shared" si="40"/>
        <v>571.21999999999434</v>
      </c>
      <c r="K237" t="str">
        <f t="shared" si="41"/>
        <v>$571</v>
      </c>
      <c r="L237" s="48">
        <f t="shared" si="47"/>
        <v>0</v>
      </c>
      <c r="M237" s="124">
        <f t="shared" si="48"/>
        <v>7.3555394590751888E-6</v>
      </c>
    </row>
    <row r="238" spans="1:13">
      <c r="A238" s="126">
        <f t="shared" si="50"/>
        <v>1.0989999999999891</v>
      </c>
      <c r="B238" s="126">
        <f t="shared" si="42"/>
        <v>1.099999999999989</v>
      </c>
      <c r="C238" s="126">
        <f t="shared" si="43"/>
        <v>1.099499999999989</v>
      </c>
      <c r="D238" s="7">
        <f t="shared" si="44"/>
        <v>571.73999999999432</v>
      </c>
      <c r="E238" s="48">
        <f t="shared" si="45"/>
        <v>0.99996554236588486</v>
      </c>
      <c r="F238" s="48">
        <f t="shared" si="49"/>
        <v>6.2831704434884728E-6</v>
      </c>
      <c r="G238" s="7">
        <f t="shared" si="46"/>
        <v>1</v>
      </c>
      <c r="H238" s="7">
        <f t="shared" si="39"/>
        <v>0</v>
      </c>
      <c r="I238" s="7">
        <f t="shared" si="40"/>
        <v>571.73999999999432</v>
      </c>
      <c r="K238" t="str">
        <f t="shared" si="41"/>
        <v>$572</v>
      </c>
      <c r="L238" s="48">
        <f t="shared" si="47"/>
        <v>0</v>
      </c>
      <c r="M238" s="124">
        <f t="shared" si="48"/>
        <v>6.2831704434884728E-6</v>
      </c>
    </row>
    <row r="239" spans="1:13">
      <c r="A239" s="126">
        <f t="shared" si="50"/>
        <v>1.099999999999989</v>
      </c>
      <c r="B239" s="126">
        <f>+A239</f>
        <v>1.099999999999989</v>
      </c>
      <c r="C239" s="126">
        <f t="shared" si="43"/>
        <v>1.099999999999989</v>
      </c>
      <c r="D239" s="7">
        <f t="shared" si="44"/>
        <v>571.99999999999432</v>
      </c>
      <c r="E239" s="48">
        <f t="shared" si="45"/>
        <v>0.99996832875816677</v>
      </c>
      <c r="F239" s="48">
        <f t="shared" si="49"/>
        <v>2.7863922819060249E-6</v>
      </c>
      <c r="G239" s="7">
        <f t="shared" si="46"/>
        <v>1</v>
      </c>
      <c r="H239" s="7">
        <f t="shared" si="39"/>
        <v>0</v>
      </c>
      <c r="I239" s="7">
        <f t="shared" si="40"/>
        <v>571.99999999999432</v>
      </c>
      <c r="K239" t="str">
        <f t="shared" si="41"/>
        <v>$572</v>
      </c>
      <c r="L239" s="48">
        <f t="shared" si="47"/>
        <v>0</v>
      </c>
      <c r="M239" s="124">
        <f t="shared" si="48"/>
        <v>2.7863922819060249E-6</v>
      </c>
    </row>
    <row r="243" spans="1:9" ht="18.75">
      <c r="A243" s="63" t="s">
        <v>660</v>
      </c>
    </row>
    <row r="246" spans="1:9">
      <c r="A246" s="150"/>
      <c r="B246" s="150"/>
      <c r="C246" s="150" t="s">
        <v>346</v>
      </c>
      <c r="D246" s="28" t="s">
        <v>346</v>
      </c>
      <c r="E246" s="28"/>
      <c r="F246" s="28"/>
      <c r="G246" s="28"/>
      <c r="H246" s="149"/>
      <c r="I246" s="149"/>
    </row>
    <row r="247" spans="1:9" ht="15.75" thickBot="1">
      <c r="A247" s="150" t="s">
        <v>661</v>
      </c>
      <c r="B247" s="150"/>
      <c r="C247" s="150" t="s">
        <v>662</v>
      </c>
      <c r="D247" s="28" t="s">
        <v>302</v>
      </c>
      <c r="E247" s="150" t="s">
        <v>342</v>
      </c>
      <c r="F247" s="28"/>
      <c r="G247" s="28"/>
      <c r="H247" s="149"/>
      <c r="I247" s="149"/>
    </row>
    <row r="248" spans="1:9">
      <c r="A248" s="151" t="s">
        <v>663</v>
      </c>
      <c r="B248" s="152"/>
      <c r="C248" s="162" t="s">
        <v>664</v>
      </c>
      <c r="D248" s="165" t="s">
        <v>561</v>
      </c>
      <c r="E248" s="152" t="s">
        <v>667</v>
      </c>
      <c r="F248" s="153"/>
      <c r="G248" s="153"/>
      <c r="H248" s="153"/>
      <c r="I248" s="154"/>
    </row>
    <row r="249" spans="1:9">
      <c r="A249" s="155"/>
      <c r="B249" s="156"/>
      <c r="C249" s="163" t="s">
        <v>665</v>
      </c>
      <c r="D249" s="166" t="s">
        <v>562</v>
      </c>
      <c r="E249" t="s">
        <v>668</v>
      </c>
      <c r="I249" s="157"/>
    </row>
    <row r="250" spans="1:9">
      <c r="A250" s="155"/>
      <c r="B250" s="156"/>
      <c r="C250" s="163" t="s">
        <v>666</v>
      </c>
      <c r="D250" s="166" t="s">
        <v>538</v>
      </c>
      <c r="E250" t="s">
        <v>669</v>
      </c>
      <c r="I250" s="157"/>
    </row>
    <row r="251" spans="1:9">
      <c r="A251" s="155"/>
      <c r="B251" s="156"/>
      <c r="C251" s="163"/>
      <c r="D251" s="166"/>
      <c r="I251" s="157"/>
    </row>
    <row r="252" spans="1:9">
      <c r="A252" s="155" t="s">
        <v>681</v>
      </c>
      <c r="B252" s="156"/>
      <c r="C252" s="163" t="s">
        <v>334</v>
      </c>
      <c r="D252" s="166" t="s">
        <v>231</v>
      </c>
      <c r="E252" s="156" t="s">
        <v>670</v>
      </c>
      <c r="I252" s="157"/>
    </row>
    <row r="253" spans="1:9">
      <c r="A253" s="155"/>
      <c r="B253" s="156"/>
      <c r="C253" s="163"/>
      <c r="D253" s="166"/>
      <c r="I253" s="157"/>
    </row>
    <row r="254" spans="1:9">
      <c r="A254" s="155" t="s">
        <v>678</v>
      </c>
      <c r="B254" s="156"/>
      <c r="C254" s="163" t="s">
        <v>335</v>
      </c>
      <c r="D254" s="166" t="s">
        <v>693</v>
      </c>
      <c r="E254" s="156" t="s">
        <v>679</v>
      </c>
      <c r="I254" s="157"/>
    </row>
    <row r="255" spans="1:9">
      <c r="A255" s="155"/>
      <c r="B255" s="156"/>
      <c r="C255" s="163" t="s">
        <v>356</v>
      </c>
      <c r="D255" s="166" t="s">
        <v>694</v>
      </c>
      <c r="E255" t="s">
        <v>680</v>
      </c>
      <c r="I255" s="157"/>
    </row>
    <row r="256" spans="1:9">
      <c r="A256" s="155"/>
      <c r="B256" s="156"/>
      <c r="C256" s="163"/>
      <c r="D256" s="166"/>
      <c r="I256" s="157"/>
    </row>
    <row r="257" spans="1:9">
      <c r="A257" s="155" t="s">
        <v>683</v>
      </c>
      <c r="B257" s="156"/>
      <c r="C257" s="163" t="s">
        <v>655</v>
      </c>
      <c r="D257" s="166" t="s">
        <v>682</v>
      </c>
      <c r="E257" s="156" t="s">
        <v>684</v>
      </c>
      <c r="I257" s="157"/>
    </row>
    <row r="258" spans="1:9">
      <c r="A258" s="155"/>
      <c r="B258" s="156"/>
      <c r="C258" s="163" t="s">
        <v>656</v>
      </c>
      <c r="D258" s="166" t="s">
        <v>685</v>
      </c>
      <c r="E258" t="s">
        <v>686</v>
      </c>
      <c r="I258" s="157"/>
    </row>
    <row r="259" spans="1:9">
      <c r="A259" s="155"/>
      <c r="B259" s="156"/>
      <c r="C259" s="163" t="s">
        <v>657</v>
      </c>
      <c r="D259" s="166" t="s">
        <v>687</v>
      </c>
      <c r="E259" t="s">
        <v>688</v>
      </c>
      <c r="I259" s="157"/>
    </row>
    <row r="260" spans="1:9">
      <c r="A260" s="155"/>
      <c r="B260" s="156"/>
      <c r="C260" s="163"/>
      <c r="D260" s="166"/>
      <c r="I260" s="157"/>
    </row>
    <row r="261" spans="1:9">
      <c r="A261" s="155" t="s">
        <v>414</v>
      </c>
      <c r="B261" s="156"/>
      <c r="C261" s="163" t="s">
        <v>689</v>
      </c>
      <c r="D261" s="166" t="s">
        <v>231</v>
      </c>
      <c r="E261" s="156" t="s">
        <v>692</v>
      </c>
      <c r="I261" s="157"/>
    </row>
    <row r="262" spans="1:9">
      <c r="A262" s="155"/>
      <c r="B262" s="156"/>
      <c r="C262" s="163" t="s">
        <v>690</v>
      </c>
      <c r="D262" s="166" t="s">
        <v>540</v>
      </c>
      <c r="E262" t="s">
        <v>695</v>
      </c>
      <c r="I262" s="157"/>
    </row>
    <row r="263" spans="1:9">
      <c r="A263" s="155"/>
      <c r="B263" s="156"/>
      <c r="C263" s="163" t="s">
        <v>691</v>
      </c>
      <c r="D263" s="166" t="s">
        <v>541</v>
      </c>
      <c r="E263" t="s">
        <v>696</v>
      </c>
      <c r="I263" s="157"/>
    </row>
    <row r="264" spans="1:9">
      <c r="A264" s="155"/>
      <c r="B264" s="156"/>
      <c r="C264" s="163"/>
      <c r="D264" s="166"/>
      <c r="I264" s="157"/>
    </row>
    <row r="265" spans="1:9" ht="15.75" thickBot="1">
      <c r="A265" s="158"/>
      <c r="B265" s="159"/>
      <c r="C265" s="164"/>
      <c r="D265" s="167"/>
      <c r="E265" s="160"/>
      <c r="F265" s="160"/>
      <c r="G265" s="160"/>
      <c r="H265" s="160"/>
      <c r="I265" s="161"/>
    </row>
  </sheetData>
  <pageMargins left="0.7" right="0.7" top="0.75" bottom="0.75" header="0.3" footer="0.3"/>
  <pageSetup scale="3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1AB9-FA4D-4C0E-A993-884F09589D28}">
  <sheetPr>
    <tabColor rgb="FF00948E"/>
  </sheetPr>
  <dimension ref="A1:AC231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1.5703125" customWidth="1"/>
    <col min="26" max="26" width="20" customWidth="1"/>
    <col min="27" max="27" width="14.42578125" style="3" customWidth="1"/>
    <col min="28" max="28" width="19.7109375" style="3" customWidth="1"/>
    <col min="29" max="29" width="16.5703125" customWidth="1"/>
  </cols>
  <sheetData>
    <row r="1" spans="1:29" ht="18.75">
      <c r="A1" s="58" t="s">
        <v>238</v>
      </c>
    </row>
    <row r="2" spans="1:29" ht="18.75">
      <c r="A2" s="58" t="s">
        <v>239</v>
      </c>
    </row>
    <row r="3" spans="1:29" ht="18.75">
      <c r="A3" s="58" t="s">
        <v>273</v>
      </c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SUMIF($B$25:$B$231,$B11,C$25:C$231)</f>
        <v>192186009</v>
      </c>
      <c r="D11" s="15">
        <f t="shared" si="0"/>
        <v>23491526</v>
      </c>
      <c r="E11" s="15">
        <f t="shared" si="0"/>
        <v>2151317107</v>
      </c>
      <c r="G11" s="3">
        <f t="shared" ref="G11:G16" si="1">+E11/C11</f>
        <v>11.193931952663631</v>
      </c>
      <c r="H11" s="3">
        <f t="shared" ref="H11:H16" si="2">+G11*12</f>
        <v>134.32718343196356</v>
      </c>
      <c r="I11" s="3">
        <f t="shared" ref="I11:I16" si="3">+E11/D11</f>
        <v>91.5784316012506</v>
      </c>
      <c r="J11" s="2">
        <f>+C11/12</f>
        <v>16015500.75</v>
      </c>
      <c r="K11" s="4">
        <f t="shared" ref="K11:K16" si="4">+C11/D11</f>
        <v>8.1810781045045768</v>
      </c>
      <c r="M11" s="5">
        <f>+C11/C$16</f>
        <v>0.42808372317199517</v>
      </c>
      <c r="N11" s="5">
        <f>+D11/D$16</f>
        <v>0.49655888445411062</v>
      </c>
      <c r="O11" s="6">
        <f>+E11/E$16</f>
        <v>1.2827200645443763E-2</v>
      </c>
      <c r="Q11" s="2">
        <f>+C11</f>
        <v>192186009</v>
      </c>
      <c r="R11" s="2">
        <f>+D11</f>
        <v>23491526</v>
      </c>
      <c r="S11" s="3">
        <f>+E11</f>
        <v>2151317107</v>
      </c>
      <c r="U11" s="6">
        <f t="shared" ref="U11:W15" si="5">+Q11/C$16</f>
        <v>0.42808372317199517</v>
      </c>
      <c r="V11" s="5">
        <f t="shared" si="5"/>
        <v>0.49655888445411062</v>
      </c>
      <c r="W11" s="6">
        <f t="shared" si="5"/>
        <v>1.2827200645443763E-2</v>
      </c>
      <c r="Y11" s="15">
        <f>SUMIF($B$25:$B$231,$B11,Y$25:Y$231)</f>
        <v>303277676078871.81</v>
      </c>
      <c r="Z11" s="6">
        <f>+Y11/$Y$16</f>
        <v>1.8069970456988389E-2</v>
      </c>
      <c r="AA11" s="3">
        <f t="shared" ref="AA11:AA16" si="6">+Y11/J11</f>
        <v>18936509.124066684</v>
      </c>
      <c r="AB11" s="3">
        <f t="shared" ref="AB11:AB16" si="7">+AA11^0.5</f>
        <v>4351.6099462229704</v>
      </c>
      <c r="AC11" s="1">
        <f t="shared" ref="AC11:AC16" si="8">+AB11/H11</f>
        <v>32.395601806294493</v>
      </c>
    </row>
    <row r="12" spans="1:29">
      <c r="B12" s="9" t="s">
        <v>216</v>
      </c>
      <c r="C12" s="15">
        <f t="shared" si="0"/>
        <v>125801721</v>
      </c>
      <c r="D12" s="15">
        <f t="shared" si="0"/>
        <v>11884486</v>
      </c>
      <c r="E12" s="15">
        <f t="shared" si="0"/>
        <v>11842210565.620001</v>
      </c>
      <c r="G12" s="3">
        <f t="shared" si="1"/>
        <v>94.13393132849113</v>
      </c>
      <c r="H12" s="3">
        <f t="shared" si="2"/>
        <v>1129.6071759418935</v>
      </c>
      <c r="I12" s="3">
        <f t="shared" si="3"/>
        <v>996.44280498289959</v>
      </c>
      <c r="J12" s="2">
        <f>+C12/12</f>
        <v>10483476.75</v>
      </c>
      <c r="K12" s="4">
        <f t="shared" si="4"/>
        <v>10.585373317785894</v>
      </c>
      <c r="M12" s="5">
        <f t="shared" ref="M12:O16" si="9">+C12/C$16</f>
        <v>0.28021638717272374</v>
      </c>
      <c r="N12" s="5">
        <f t="shared" si="9"/>
        <v>0.25121173952132764</v>
      </c>
      <c r="O12" s="6">
        <f t="shared" si="9"/>
        <v>7.0609028541881905E-2</v>
      </c>
      <c r="Q12" s="2">
        <f>+Q11+C12</f>
        <v>317987730</v>
      </c>
      <c r="R12" s="2">
        <f>+R11+D12</f>
        <v>35376012</v>
      </c>
      <c r="S12" s="3">
        <f>+S11+E12</f>
        <v>13993527672.620001</v>
      </c>
      <c r="U12" s="6">
        <f t="shared" si="5"/>
        <v>0.70830011034471885</v>
      </c>
      <c r="V12" s="5">
        <f t="shared" si="5"/>
        <v>0.74777062397543825</v>
      </c>
      <c r="W12" s="6">
        <f t="shared" si="5"/>
        <v>8.343622918732567E-2</v>
      </c>
      <c r="Y12" s="15">
        <f>SUMIF($B$25:$B$231,$B12,Y$25:Y$231)</f>
        <v>120140915675629.03</v>
      </c>
      <c r="Z12" s="6">
        <f>+Y12/$Y$16</f>
        <v>7.158267713610297E-3</v>
      </c>
      <c r="AA12" s="3">
        <f t="shared" si="6"/>
        <v>11460025.957097584</v>
      </c>
      <c r="AB12" s="3">
        <f t="shared" si="7"/>
        <v>3385.2660097985777</v>
      </c>
      <c r="AC12" s="1">
        <f t="shared" si="8"/>
        <v>2.9968524296739369</v>
      </c>
    </row>
    <row r="13" spans="1:29">
      <c r="B13" s="9" t="s">
        <v>217</v>
      </c>
      <c r="C13" s="15">
        <f t="shared" si="0"/>
        <v>78037025</v>
      </c>
      <c r="D13" s="15">
        <f t="shared" si="0"/>
        <v>7165254</v>
      </c>
      <c r="E13" s="15">
        <f t="shared" si="0"/>
        <v>26112162268.299999</v>
      </c>
      <c r="G13" s="3">
        <f t="shared" si="1"/>
        <v>334.6124774528501</v>
      </c>
      <c r="H13" s="3">
        <f t="shared" si="2"/>
        <v>4015.3497294342014</v>
      </c>
      <c r="I13" s="3">
        <f t="shared" si="3"/>
        <v>3644.2758719090766</v>
      </c>
      <c r="J13" s="2">
        <f>+C13/12</f>
        <v>6503085.416666667</v>
      </c>
      <c r="K13" s="4">
        <f t="shared" si="4"/>
        <v>10.891034009401482</v>
      </c>
      <c r="M13" s="5">
        <f t="shared" si="9"/>
        <v>0.17382316424119126</v>
      </c>
      <c r="N13" s="5">
        <f t="shared" si="9"/>
        <v>0.15145761637921495</v>
      </c>
      <c r="O13" s="6">
        <f t="shared" si="9"/>
        <v>0.15569343246145162</v>
      </c>
      <c r="Q13" s="2">
        <f t="shared" ref="Q13:S15" si="10">+Q12+C13</f>
        <v>396024755</v>
      </c>
      <c r="R13" s="2">
        <f t="shared" si="10"/>
        <v>42541266</v>
      </c>
      <c r="S13" s="3">
        <f t="shared" si="10"/>
        <v>40105689940.919998</v>
      </c>
      <c r="U13" s="6">
        <f t="shared" si="5"/>
        <v>0.88212327458591011</v>
      </c>
      <c r="V13" s="5">
        <f t="shared" si="5"/>
        <v>0.89922824035465321</v>
      </c>
      <c r="W13" s="6">
        <f t="shared" si="5"/>
        <v>0.2391296616487773</v>
      </c>
      <c r="Y13" s="15">
        <f>SUMIF($B$25:$B$231,$B13,Y$25:Y$231)</f>
        <v>14486622039935.729</v>
      </c>
      <c r="Z13" s="6">
        <f>+Y13/$Y$16</f>
        <v>8.6314573386244765E-4</v>
      </c>
      <c r="AA13" s="3">
        <f t="shared" si="6"/>
        <v>2227653.6615693476</v>
      </c>
      <c r="AB13" s="3">
        <f t="shared" si="7"/>
        <v>1492.5326333348116</v>
      </c>
      <c r="AC13" s="1">
        <f t="shared" si="8"/>
        <v>0.37170675878963172</v>
      </c>
    </row>
    <row r="14" spans="1:29">
      <c r="B14" s="9" t="s">
        <v>218</v>
      </c>
      <c r="C14" s="15">
        <f t="shared" si="0"/>
        <v>26490036</v>
      </c>
      <c r="D14" s="15">
        <f t="shared" si="0"/>
        <v>2391649</v>
      </c>
      <c r="E14" s="15">
        <f t="shared" si="0"/>
        <v>23156221484.520004</v>
      </c>
      <c r="G14" s="3">
        <f t="shared" si="1"/>
        <v>874.14835844390711</v>
      </c>
      <c r="H14" s="3">
        <f t="shared" si="2"/>
        <v>10489.780301326886</v>
      </c>
      <c r="I14" s="3">
        <f t="shared" si="3"/>
        <v>9682.1153457384444</v>
      </c>
      <c r="J14" s="2">
        <f>+C14/12</f>
        <v>2207503</v>
      </c>
      <c r="K14" s="4">
        <f t="shared" si="4"/>
        <v>11.076055056573937</v>
      </c>
      <c r="M14" s="5">
        <f t="shared" si="9"/>
        <v>5.9005092497863287E-2</v>
      </c>
      <c r="N14" s="5">
        <f t="shared" si="9"/>
        <v>5.0554168317792095E-2</v>
      </c>
      <c r="O14" s="6">
        <f t="shared" si="9"/>
        <v>0.13806867346789231</v>
      </c>
      <c r="Q14" s="2">
        <f t="shared" si="10"/>
        <v>422514791</v>
      </c>
      <c r="R14" s="2">
        <f t="shared" si="10"/>
        <v>44932915</v>
      </c>
      <c r="S14" s="3">
        <f t="shared" si="10"/>
        <v>63261911425.440002</v>
      </c>
      <c r="U14" s="6">
        <f t="shared" si="5"/>
        <v>0.94112836708377345</v>
      </c>
      <c r="V14" s="5">
        <f t="shared" si="5"/>
        <v>0.94978240867244523</v>
      </c>
      <c r="W14" s="6">
        <f t="shared" si="5"/>
        <v>0.37719833511666961</v>
      </c>
      <c r="Y14" s="15">
        <f>SUMIF($B$25:$B$231,$B14,Y$25:Y$231)</f>
        <v>90419579538339.016</v>
      </c>
      <c r="Z14" s="6">
        <f>+Y14/$Y$16</f>
        <v>5.3874032276816303E-3</v>
      </c>
      <c r="AA14" s="3">
        <f t="shared" si="6"/>
        <v>40960116.266360231</v>
      </c>
      <c r="AB14" s="3">
        <f t="shared" si="7"/>
        <v>6400.0090833029471</v>
      </c>
      <c r="AC14" s="1">
        <f t="shared" si="8"/>
        <v>0.61011850577017224</v>
      </c>
    </row>
    <row r="15" spans="1:29">
      <c r="B15" s="9" t="s">
        <v>219</v>
      </c>
      <c r="C15" s="15">
        <f t="shared" si="0"/>
        <v>26430120</v>
      </c>
      <c r="D15" s="15">
        <f t="shared" si="0"/>
        <v>2375726</v>
      </c>
      <c r="E15" s="15">
        <f t="shared" si="0"/>
        <v>104453334204.88</v>
      </c>
      <c r="G15" s="3">
        <f t="shared" si="1"/>
        <v>3952.0567521025255</v>
      </c>
      <c r="H15" s="3">
        <f t="shared" si="2"/>
        <v>47424.681025230304</v>
      </c>
      <c r="I15" s="3">
        <f t="shared" si="3"/>
        <v>43966.911253604165</v>
      </c>
      <c r="J15" s="2">
        <f>+C15/12</f>
        <v>2202510</v>
      </c>
      <c r="K15" s="4">
        <f t="shared" si="4"/>
        <v>11.125070820456568</v>
      </c>
      <c r="M15" s="5">
        <f t="shared" si="9"/>
        <v>5.8871632916226553E-2</v>
      </c>
      <c r="N15" s="5">
        <f t="shared" si="9"/>
        <v>5.0217591327554725E-2</v>
      </c>
      <c r="O15" s="6">
        <f t="shared" si="9"/>
        <v>0.62280166488333044</v>
      </c>
      <c r="Q15" s="2">
        <f t="shared" si="10"/>
        <v>448944911</v>
      </c>
      <c r="R15" s="2">
        <f t="shared" si="10"/>
        <v>47308641</v>
      </c>
      <c r="S15" s="3">
        <f t="shared" si="10"/>
        <v>167715245630.32001</v>
      </c>
      <c r="U15" s="6">
        <f t="shared" si="5"/>
        <v>1</v>
      </c>
      <c r="V15" s="5">
        <f t="shared" si="5"/>
        <v>1</v>
      </c>
      <c r="W15" s="6">
        <f t="shared" si="5"/>
        <v>1</v>
      </c>
      <c r="Y15" s="15">
        <f>SUMIF($B$25:$B$231,$B15,Y$25:Y$231)</f>
        <v>1.6255193298230126E+16</v>
      </c>
      <c r="Z15" s="6">
        <f>+Y15/$Y$16</f>
        <v>0.9685212128678572</v>
      </c>
      <c r="AA15" s="3">
        <f t="shared" si="6"/>
        <v>7380303970.5745382</v>
      </c>
      <c r="AB15" s="3">
        <f t="shared" si="7"/>
        <v>85908.695546926669</v>
      </c>
      <c r="AC15" s="1">
        <f t="shared" si="8"/>
        <v>1.8114765073743473</v>
      </c>
    </row>
    <row r="16" spans="1:29">
      <c r="B16" s="21" t="s">
        <v>227</v>
      </c>
      <c r="C16" s="22">
        <f>SUM(C25:C231)</f>
        <v>448944911</v>
      </c>
      <c r="D16" s="22">
        <f>SUM(D25:D231)</f>
        <v>47308641</v>
      </c>
      <c r="E16" s="17">
        <f>SUM(E25:E231)</f>
        <v>167715245630.32001</v>
      </c>
      <c r="G16" s="17">
        <f t="shared" si="1"/>
        <v>373.57644896061646</v>
      </c>
      <c r="H16" s="17">
        <f t="shared" si="2"/>
        <v>4482.9173875273973</v>
      </c>
      <c r="I16" s="17">
        <f t="shared" si="3"/>
        <v>3545.129221325973</v>
      </c>
      <c r="J16" s="22">
        <f>SUM(J11:J15)</f>
        <v>37412075.916666672</v>
      </c>
      <c r="K16" s="23">
        <f t="shared" si="4"/>
        <v>9.4897021243962598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1.6783518091562902E+16</v>
      </c>
      <c r="Z16" s="46">
        <f>SUM(Z11:Z15)</f>
        <v>1</v>
      </c>
      <c r="AA16" s="17">
        <f t="shared" si="6"/>
        <v>448612317.82345515</v>
      </c>
      <c r="AB16" s="17">
        <f t="shared" si="7"/>
        <v>21180.470198356201</v>
      </c>
      <c r="AC16" s="47">
        <f t="shared" si="8"/>
        <v>4.7247067852032227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91941517</v>
      </c>
      <c r="D25" s="2">
        <v>12920915</v>
      </c>
      <c r="E25" s="3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7661793.083333333</v>
      </c>
      <c r="K25" s="18">
        <f>IF(D25=0,0,C25/D25)</f>
        <v>7.1157125482212367</v>
      </c>
      <c r="M25" s="5">
        <f>+C25/C$16</f>
        <v>0.20479465241115072</v>
      </c>
      <c r="N25" s="5">
        <f t="shared" ref="N25:O40" si="12">+D25/D$16</f>
        <v>0.27311955547402006</v>
      </c>
      <c r="O25" s="6">
        <f t="shared" si="12"/>
        <v>0</v>
      </c>
      <c r="Q25" s="11">
        <f>+C25</f>
        <v>91941517</v>
      </c>
      <c r="R25" s="11">
        <f>+D25</f>
        <v>12920915</v>
      </c>
      <c r="S25" s="8">
        <f>+E25</f>
        <v>0</v>
      </c>
      <c r="U25" s="6">
        <f t="shared" ref="U25:W88" si="13">+Q25/C$16</f>
        <v>0.20479465241115072</v>
      </c>
      <c r="V25" s="6">
        <f t="shared" si="13"/>
        <v>0.27311955547402006</v>
      </c>
      <c r="W25" s="6">
        <f t="shared" si="13"/>
        <v>0</v>
      </c>
      <c r="Y25" s="8">
        <f>((H25-$H$16)^2)*J25</f>
        <v>153975594789829.59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661546</v>
      </c>
      <c r="D26" s="2">
        <v>80770</v>
      </c>
      <c r="E26" s="3">
        <v>269890.73</v>
      </c>
      <c r="G26" s="7">
        <f t="shared" ref="G26:G89" si="14">IF(C26=0,0,+E26/C26)</f>
        <v>0.40796971034516116</v>
      </c>
      <c r="H26" s="7">
        <f t="shared" ref="H26:H89" si="15">+G26*12</f>
        <v>4.895636524141934</v>
      </c>
      <c r="I26" s="7">
        <f t="shared" ref="I26:I89" si="16">IF(D26=0,0,E26/D26)</f>
        <v>3.3414724526433077</v>
      </c>
      <c r="J26" s="2">
        <f t="shared" ref="J26:J89" si="17">+C26/12</f>
        <v>55128.833333333336</v>
      </c>
      <c r="K26" s="18">
        <f t="shared" ref="K26:K89" si="18">IF(D26=0,0,C26/D26)</f>
        <v>8.1904915191283898</v>
      </c>
      <c r="M26" s="5">
        <f t="shared" ref="M26:O89" si="19">+C26/C$16</f>
        <v>1.4735571866188277E-3</v>
      </c>
      <c r="N26" s="5">
        <f t="shared" si="12"/>
        <v>1.7072990957402476E-3</v>
      </c>
      <c r="O26" s="6">
        <f t="shared" si="12"/>
        <v>1.6092200144696232E-6</v>
      </c>
      <c r="Q26" s="11">
        <f t="shared" ref="Q26:S41" si="20">+Q25+C26</f>
        <v>92603063</v>
      </c>
      <c r="R26" s="11">
        <f t="shared" si="20"/>
        <v>13001685</v>
      </c>
      <c r="S26" s="8">
        <f t="shared" si="20"/>
        <v>269890.73</v>
      </c>
      <c r="U26" s="6">
        <f t="shared" si="13"/>
        <v>0.20626820959776956</v>
      </c>
      <c r="V26" s="6">
        <f t="shared" si="13"/>
        <v>0.2748268545697603</v>
      </c>
      <c r="W26" s="6">
        <f t="shared" si="13"/>
        <v>1.6092200144696232E-6</v>
      </c>
      <c r="Y26" s="8">
        <f t="shared" ref="Y26:Y89" si="21">((H26-$H$16)^2)*J26</f>
        <v>1105480787587.5876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1126467</v>
      </c>
      <c r="D27" s="2">
        <v>142935</v>
      </c>
      <c r="E27" s="3">
        <v>1066552.02</v>
      </c>
      <c r="G27" s="7">
        <f t="shared" si="14"/>
        <v>0.9468115976766297</v>
      </c>
      <c r="H27" s="7">
        <f t="shared" si="15"/>
        <v>11.361739172119556</v>
      </c>
      <c r="I27" s="7">
        <f t="shared" si="16"/>
        <v>7.4617974603840906</v>
      </c>
      <c r="J27" s="2">
        <f t="shared" si="17"/>
        <v>93872.25</v>
      </c>
      <c r="K27" s="18">
        <f t="shared" si="18"/>
        <v>7.8809738692412639</v>
      </c>
      <c r="M27" s="5">
        <f t="shared" si="19"/>
        <v>2.5091430427195555E-3</v>
      </c>
      <c r="N27" s="5">
        <f t="shared" si="12"/>
        <v>3.0213296551892073E-3</v>
      </c>
      <c r="O27" s="6">
        <f t="shared" si="12"/>
        <v>6.3593027335803869E-6</v>
      </c>
      <c r="Q27" s="11">
        <f t="shared" si="20"/>
        <v>93729530</v>
      </c>
      <c r="R27" s="11">
        <f t="shared" si="20"/>
        <v>13144620</v>
      </c>
      <c r="S27" s="8">
        <f t="shared" si="20"/>
        <v>1336442.75</v>
      </c>
      <c r="U27" s="6">
        <f t="shared" si="13"/>
        <v>0.20877735264048911</v>
      </c>
      <c r="V27" s="6">
        <f t="shared" si="13"/>
        <v>0.2778481842249495</v>
      </c>
      <c r="W27" s="6">
        <f t="shared" si="13"/>
        <v>7.9685227480500105E-6</v>
      </c>
      <c r="Y27" s="8">
        <f t="shared" si="21"/>
        <v>1876957795168.9585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1156356</v>
      </c>
      <c r="D28" s="2">
        <v>150246</v>
      </c>
      <c r="E28" s="3">
        <v>1837918.81</v>
      </c>
      <c r="G28" s="7">
        <f t="shared" si="14"/>
        <v>1.5894056934023779</v>
      </c>
      <c r="H28" s="7">
        <f t="shared" si="15"/>
        <v>19.072868320828533</v>
      </c>
      <c r="I28" s="7">
        <f t="shared" si="16"/>
        <v>12.232730388828987</v>
      </c>
      <c r="J28" s="2">
        <f t="shared" si="17"/>
        <v>96363</v>
      </c>
      <c r="K28" s="18">
        <f t="shared" si="18"/>
        <v>7.6964178746855154</v>
      </c>
      <c r="M28" s="5">
        <f t="shared" si="19"/>
        <v>2.5757191398478731E-3</v>
      </c>
      <c r="N28" s="5">
        <f t="shared" si="12"/>
        <v>3.1758680195442522E-3</v>
      </c>
      <c r="O28" s="6">
        <f t="shared" si="12"/>
        <v>1.0958567321012445E-5</v>
      </c>
      <c r="Q28" s="11">
        <f t="shared" si="20"/>
        <v>94885886</v>
      </c>
      <c r="R28" s="11">
        <f t="shared" si="20"/>
        <v>13294866</v>
      </c>
      <c r="S28" s="8">
        <f t="shared" si="20"/>
        <v>3174361.56</v>
      </c>
      <c r="U28" s="6">
        <f t="shared" si="13"/>
        <v>0.21135307178033699</v>
      </c>
      <c r="V28" s="6">
        <f t="shared" si="13"/>
        <v>0.28102405224449378</v>
      </c>
      <c r="W28" s="6">
        <f t="shared" si="13"/>
        <v>1.8927090069062455E-5</v>
      </c>
      <c r="Y28" s="8">
        <f t="shared" si="21"/>
        <v>1920120262163.1199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913306</v>
      </c>
      <c r="D29" s="2">
        <v>116507</v>
      </c>
      <c r="E29" s="3">
        <v>2016214.1</v>
      </c>
      <c r="G29" s="7">
        <f t="shared" si="14"/>
        <v>2.2075997529853084</v>
      </c>
      <c r="H29" s="7">
        <f t="shared" si="15"/>
        <v>26.491197035823703</v>
      </c>
      <c r="I29" s="7">
        <f t="shared" si="16"/>
        <v>17.305518981692089</v>
      </c>
      <c r="J29" s="2">
        <f t="shared" si="17"/>
        <v>76108.833333333328</v>
      </c>
      <c r="K29" s="18">
        <f t="shared" si="18"/>
        <v>7.8390654638777066</v>
      </c>
      <c r="M29" s="5">
        <f t="shared" si="19"/>
        <v>2.0343386852646607E-3</v>
      </c>
      <c r="N29" s="5">
        <f t="shared" si="12"/>
        <v>2.4627002073468987E-3</v>
      </c>
      <c r="O29" s="6">
        <f t="shared" si="12"/>
        <v>1.2021650699806766E-5</v>
      </c>
      <c r="Q29" s="11">
        <f t="shared" si="20"/>
        <v>95799192</v>
      </c>
      <c r="R29" s="11">
        <f t="shared" si="20"/>
        <v>13411373</v>
      </c>
      <c r="S29" s="8">
        <f t="shared" si="20"/>
        <v>5190575.66</v>
      </c>
      <c r="U29" s="6">
        <f t="shared" si="13"/>
        <v>0.21338741046560164</v>
      </c>
      <c r="V29" s="6">
        <f t="shared" si="13"/>
        <v>0.28348675245184068</v>
      </c>
      <c r="W29" s="6">
        <f t="shared" si="13"/>
        <v>3.0948740768869221E-5</v>
      </c>
      <c r="Y29" s="8">
        <f t="shared" si="21"/>
        <v>1511501214831.6619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1552628</v>
      </c>
      <c r="D30" s="2">
        <v>177788</v>
      </c>
      <c r="E30" s="3">
        <v>3866093.24</v>
      </c>
      <c r="G30" s="7">
        <f t="shared" si="14"/>
        <v>2.4900318943108073</v>
      </c>
      <c r="H30" s="7">
        <f t="shared" si="15"/>
        <v>29.880382731729689</v>
      </c>
      <c r="I30" s="7">
        <f t="shared" si="16"/>
        <v>21.745524107363828</v>
      </c>
      <c r="J30" s="2">
        <f t="shared" si="17"/>
        <v>129385.66666666667</v>
      </c>
      <c r="K30" s="18">
        <f t="shared" si="18"/>
        <v>8.7330303507548308</v>
      </c>
      <c r="M30" s="5">
        <f t="shared" si="19"/>
        <v>3.4583931390192325E-3</v>
      </c>
      <c r="N30" s="5">
        <f t="shared" si="12"/>
        <v>3.7580449626528059E-3</v>
      </c>
      <c r="O30" s="6">
        <f t="shared" si="12"/>
        <v>2.305153133497291E-5</v>
      </c>
      <c r="Q30" s="11">
        <f t="shared" si="20"/>
        <v>97351820</v>
      </c>
      <c r="R30" s="11">
        <f t="shared" si="20"/>
        <v>13589161</v>
      </c>
      <c r="S30" s="8">
        <f t="shared" si="20"/>
        <v>9056668.9000000004</v>
      </c>
      <c r="U30" s="6">
        <f t="shared" si="13"/>
        <v>0.21684580360462088</v>
      </c>
      <c r="V30" s="6">
        <f t="shared" si="13"/>
        <v>0.28724479741449349</v>
      </c>
      <c r="W30" s="6">
        <f t="shared" si="13"/>
        <v>5.4000272103842128E-5</v>
      </c>
      <c r="Y30" s="8">
        <f t="shared" si="21"/>
        <v>2565658067064.583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824316</v>
      </c>
      <c r="D31" s="2">
        <v>101390</v>
      </c>
      <c r="E31" s="3">
        <v>2775507.01</v>
      </c>
      <c r="G31" s="7">
        <f t="shared" si="14"/>
        <v>3.3670425055439903</v>
      </c>
      <c r="H31" s="7">
        <f t="shared" si="15"/>
        <v>40.404510066527884</v>
      </c>
      <c r="I31" s="7">
        <f t="shared" si="16"/>
        <v>27.374563665055724</v>
      </c>
      <c r="J31" s="2">
        <f t="shared" si="17"/>
        <v>68693</v>
      </c>
      <c r="K31" s="18">
        <f t="shared" si="18"/>
        <v>8.1301509024558634</v>
      </c>
      <c r="M31" s="5">
        <f t="shared" si="19"/>
        <v>1.8361183739980071E-3</v>
      </c>
      <c r="N31" s="5">
        <f t="shared" si="12"/>
        <v>2.1431602738282E-3</v>
      </c>
      <c r="O31" s="6">
        <f t="shared" si="12"/>
        <v>1.6548924932667161E-5</v>
      </c>
      <c r="Q31" s="11">
        <f t="shared" si="20"/>
        <v>98176136</v>
      </c>
      <c r="R31" s="11">
        <f t="shared" si="20"/>
        <v>13690551</v>
      </c>
      <c r="S31" s="8">
        <f t="shared" si="20"/>
        <v>11832175.91</v>
      </c>
      <c r="U31" s="6">
        <f t="shared" si="13"/>
        <v>0.21868192197861888</v>
      </c>
      <c r="V31" s="6">
        <f t="shared" si="13"/>
        <v>0.28938795768832165</v>
      </c>
      <c r="W31" s="6">
        <f t="shared" si="13"/>
        <v>7.0549197036509292E-5</v>
      </c>
      <c r="Y31" s="8">
        <f t="shared" si="21"/>
        <v>1355719598337.4033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1579195</v>
      </c>
      <c r="D32" s="2">
        <v>191550</v>
      </c>
      <c r="E32" s="3">
        <v>6626785.5</v>
      </c>
      <c r="G32" s="7">
        <f t="shared" si="14"/>
        <v>4.1963060293377321</v>
      </c>
      <c r="H32" s="7">
        <f t="shared" si="15"/>
        <v>50.355672352052785</v>
      </c>
      <c r="I32" s="7">
        <f t="shared" si="16"/>
        <v>34.595591229444011</v>
      </c>
      <c r="J32" s="2">
        <f t="shared" si="17"/>
        <v>131599.58333333334</v>
      </c>
      <c r="K32" s="18">
        <f t="shared" si="18"/>
        <v>8.2442965283215877</v>
      </c>
      <c r="M32" s="5">
        <f t="shared" si="19"/>
        <v>3.5175696645773987E-3</v>
      </c>
      <c r="N32" s="5">
        <f t="shared" si="12"/>
        <v>4.0489431941196537E-3</v>
      </c>
      <c r="O32" s="6">
        <f t="shared" si="12"/>
        <v>3.9512123510863419E-5</v>
      </c>
      <c r="Q32" s="11">
        <f t="shared" si="20"/>
        <v>99755331</v>
      </c>
      <c r="R32" s="11">
        <f t="shared" si="20"/>
        <v>13882101</v>
      </c>
      <c r="S32" s="8">
        <f t="shared" si="20"/>
        <v>18458961.41</v>
      </c>
      <c r="U32" s="6">
        <f t="shared" si="13"/>
        <v>0.22219949164319627</v>
      </c>
      <c r="V32" s="6">
        <f t="shared" si="13"/>
        <v>0.29343690088244134</v>
      </c>
      <c r="W32" s="6">
        <f t="shared" si="13"/>
        <v>1.1006132054737271E-4</v>
      </c>
      <c r="Y32" s="8">
        <f t="shared" si="21"/>
        <v>2585616415521.7075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1915097</v>
      </c>
      <c r="D33" s="2">
        <v>223196</v>
      </c>
      <c r="E33" s="3">
        <v>9903798.1900000013</v>
      </c>
      <c r="G33" s="7">
        <f t="shared" si="14"/>
        <v>5.1714342354460383</v>
      </c>
      <c r="H33" s="7">
        <f t="shared" si="15"/>
        <v>62.057210825352456</v>
      </c>
      <c r="I33" s="7">
        <f t="shared" si="16"/>
        <v>44.372650898761634</v>
      </c>
      <c r="J33" s="2">
        <f t="shared" si="17"/>
        <v>159591.41666666666</v>
      </c>
      <c r="K33" s="18">
        <f t="shared" si="18"/>
        <v>8.5803374612448255</v>
      </c>
      <c r="M33" s="5">
        <f t="shared" si="19"/>
        <v>4.2657728221804038E-3</v>
      </c>
      <c r="N33" s="5">
        <f t="shared" si="12"/>
        <v>4.7178696170959555E-3</v>
      </c>
      <c r="O33" s="6">
        <f t="shared" si="12"/>
        <v>5.9051269625362944E-5</v>
      </c>
      <c r="Q33" s="11">
        <f t="shared" si="20"/>
        <v>101670428</v>
      </c>
      <c r="R33" s="11">
        <f t="shared" si="20"/>
        <v>14105297</v>
      </c>
      <c r="S33" s="8">
        <f t="shared" si="20"/>
        <v>28362759.600000001</v>
      </c>
      <c r="U33" s="6">
        <f t="shared" si="13"/>
        <v>0.22646526446537668</v>
      </c>
      <c r="V33" s="6">
        <f t="shared" si="13"/>
        <v>0.29815477049953726</v>
      </c>
      <c r="W33" s="6">
        <f t="shared" si="13"/>
        <v>1.6911259017273565E-4</v>
      </c>
      <c r="Y33" s="8">
        <f t="shared" si="21"/>
        <v>3119055397724.1997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1878809</v>
      </c>
      <c r="D34" s="2">
        <v>218843</v>
      </c>
      <c r="E34" s="3">
        <v>12049489.57</v>
      </c>
      <c r="G34" s="7">
        <f t="shared" si="14"/>
        <v>6.413365898289821</v>
      </c>
      <c r="H34" s="7">
        <f t="shared" si="15"/>
        <v>76.960390779477848</v>
      </c>
      <c r="I34" s="7">
        <f t="shared" si="16"/>
        <v>55.059972537389818</v>
      </c>
      <c r="J34" s="2">
        <f t="shared" si="17"/>
        <v>156567.41666666666</v>
      </c>
      <c r="K34" s="18">
        <f t="shared" si="18"/>
        <v>8.5851912101369479</v>
      </c>
      <c r="M34" s="5">
        <f t="shared" si="19"/>
        <v>4.1849433058836925E-3</v>
      </c>
      <c r="N34" s="5">
        <f t="shared" si="12"/>
        <v>4.6258568281426641E-3</v>
      </c>
      <c r="O34" s="6">
        <f t="shared" si="12"/>
        <v>7.1844926945756818E-5</v>
      </c>
      <c r="Q34" s="11">
        <f t="shared" si="20"/>
        <v>103549237</v>
      </c>
      <c r="R34" s="11">
        <f t="shared" si="20"/>
        <v>14324140</v>
      </c>
      <c r="S34" s="8">
        <f t="shared" si="20"/>
        <v>40412249.170000002</v>
      </c>
      <c r="U34" s="6">
        <f t="shared" si="13"/>
        <v>0.23065020777126038</v>
      </c>
      <c r="V34" s="6">
        <f t="shared" si="13"/>
        <v>0.30278062732767996</v>
      </c>
      <c r="W34" s="6">
        <f t="shared" si="13"/>
        <v>2.4095751711849245E-4</v>
      </c>
      <c r="Y34" s="8">
        <f t="shared" si="21"/>
        <v>3039358252597.145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2138884</v>
      </c>
      <c r="D35" s="2">
        <v>243762</v>
      </c>
      <c r="E35" s="3">
        <v>15744505.259999998</v>
      </c>
      <c r="G35" s="7">
        <f t="shared" si="14"/>
        <v>7.3610842196210724</v>
      </c>
      <c r="H35" s="7">
        <f t="shared" si="15"/>
        <v>88.333010635452865</v>
      </c>
      <c r="I35" s="7">
        <f t="shared" si="16"/>
        <v>64.589662293548614</v>
      </c>
      <c r="J35" s="2">
        <f t="shared" si="17"/>
        <v>178240.33333333334</v>
      </c>
      <c r="K35" s="18">
        <f t="shared" si="18"/>
        <v>8.7744767437090285</v>
      </c>
      <c r="M35" s="5">
        <f t="shared" si="19"/>
        <v>4.7642460079027381E-3</v>
      </c>
      <c r="N35" s="5">
        <f t="shared" si="12"/>
        <v>5.1525893546593314E-3</v>
      </c>
      <c r="O35" s="6">
        <f t="shared" si="12"/>
        <v>9.3876410584069558E-5</v>
      </c>
      <c r="Q35" s="11">
        <f t="shared" si="20"/>
        <v>105688121</v>
      </c>
      <c r="R35" s="11">
        <f t="shared" si="20"/>
        <v>14567902</v>
      </c>
      <c r="S35" s="8">
        <f t="shared" si="20"/>
        <v>56156754.43</v>
      </c>
      <c r="U35" s="6">
        <f t="shared" si="13"/>
        <v>0.23541445377916312</v>
      </c>
      <c r="V35" s="6">
        <f t="shared" si="13"/>
        <v>0.30793321668233931</v>
      </c>
      <c r="W35" s="6">
        <f t="shared" si="13"/>
        <v>3.34833927702562E-4</v>
      </c>
      <c r="Y35" s="8">
        <f t="shared" si="21"/>
        <v>3442243595221.082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2311488</v>
      </c>
      <c r="D36" s="2">
        <v>259662</v>
      </c>
      <c r="E36" s="3">
        <v>19438435.770000003</v>
      </c>
      <c r="G36" s="7">
        <f t="shared" si="14"/>
        <v>8.4094902374574314</v>
      </c>
      <c r="H36" s="7">
        <f t="shared" si="15"/>
        <v>100.91388284948917</v>
      </c>
      <c r="I36" s="7">
        <f t="shared" si="16"/>
        <v>74.860533193151113</v>
      </c>
      <c r="J36" s="2">
        <f t="shared" si="17"/>
        <v>192624</v>
      </c>
      <c r="K36" s="18">
        <f t="shared" si="18"/>
        <v>8.901910945767959</v>
      </c>
      <c r="M36" s="5">
        <f t="shared" si="19"/>
        <v>5.1487118872809764E-3</v>
      </c>
      <c r="N36" s="5">
        <f t="shared" si="12"/>
        <v>5.4886801757843776E-3</v>
      </c>
      <c r="O36" s="6">
        <f t="shared" si="12"/>
        <v>1.1590142385055704E-4</v>
      </c>
      <c r="Q36" s="11">
        <f t="shared" si="20"/>
        <v>107999609</v>
      </c>
      <c r="R36" s="11">
        <f t="shared" si="20"/>
        <v>14827564</v>
      </c>
      <c r="S36" s="8">
        <f t="shared" si="20"/>
        <v>75595190.200000003</v>
      </c>
      <c r="U36" s="6">
        <f t="shared" si="13"/>
        <v>0.24056316566644409</v>
      </c>
      <c r="V36" s="6">
        <f t="shared" si="13"/>
        <v>0.31342189685812366</v>
      </c>
      <c r="W36" s="6">
        <f t="shared" si="13"/>
        <v>4.5073535155311904E-4</v>
      </c>
      <c r="Y36" s="8">
        <f t="shared" si="21"/>
        <v>3698757325023.9849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2552543</v>
      </c>
      <c r="D37" s="2">
        <v>284529</v>
      </c>
      <c r="E37" s="3">
        <v>24183114.039999992</v>
      </c>
      <c r="G37" s="7">
        <f t="shared" si="14"/>
        <v>9.4741260147233533</v>
      </c>
      <c r="H37" s="7">
        <f t="shared" si="15"/>
        <v>113.68951217668024</v>
      </c>
      <c r="I37" s="7">
        <f t="shared" si="16"/>
        <v>84.993494652566142</v>
      </c>
      <c r="J37" s="2">
        <f t="shared" si="17"/>
        <v>212711.91666666666</v>
      </c>
      <c r="K37" s="18">
        <f t="shared" si="18"/>
        <v>8.971117179619652</v>
      </c>
      <c r="M37" s="5">
        <f t="shared" si="19"/>
        <v>5.6856485895214878E-3</v>
      </c>
      <c r="N37" s="5">
        <f t="shared" si="12"/>
        <v>6.0143135373514536E-3</v>
      </c>
      <c r="O37" s="6">
        <f t="shared" si="12"/>
        <v>1.4419150715317024E-4</v>
      </c>
      <c r="Q37" s="11">
        <f t="shared" si="20"/>
        <v>110552152</v>
      </c>
      <c r="R37" s="11">
        <f t="shared" si="20"/>
        <v>15112093</v>
      </c>
      <c r="S37" s="8">
        <f t="shared" si="20"/>
        <v>99778304.239999995</v>
      </c>
      <c r="U37" s="6">
        <f t="shared" si="13"/>
        <v>0.24624881425596559</v>
      </c>
      <c r="V37" s="6">
        <f t="shared" si="13"/>
        <v>0.3194362103954751</v>
      </c>
      <c r="W37" s="6">
        <f t="shared" si="13"/>
        <v>5.9492685870628931E-4</v>
      </c>
      <c r="Y37" s="8">
        <f t="shared" si="21"/>
        <v>4060702869608.6704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2612860</v>
      </c>
      <c r="D38" s="2">
        <v>289554</v>
      </c>
      <c r="E38" s="3">
        <v>27464041.420000002</v>
      </c>
      <c r="G38" s="7">
        <f t="shared" si="14"/>
        <v>10.511103319733932</v>
      </c>
      <c r="H38" s="7">
        <f t="shared" si="15"/>
        <v>126.13323983680718</v>
      </c>
      <c r="I38" s="7">
        <f t="shared" si="16"/>
        <v>94.84946303625577</v>
      </c>
      <c r="J38" s="2">
        <f t="shared" si="17"/>
        <v>217738.33333333334</v>
      </c>
      <c r="K38" s="18">
        <f t="shared" si="18"/>
        <v>9.0237399586950957</v>
      </c>
      <c r="M38" s="5">
        <f t="shared" si="19"/>
        <v>5.8200013765163268E-3</v>
      </c>
      <c r="N38" s="5">
        <f t="shared" si="12"/>
        <v>6.1205309194994634E-3</v>
      </c>
      <c r="O38" s="6">
        <f t="shared" si="12"/>
        <v>1.6375399455656272E-4</v>
      </c>
      <c r="Q38" s="11">
        <f t="shared" si="20"/>
        <v>113165012</v>
      </c>
      <c r="R38" s="11">
        <f t="shared" si="20"/>
        <v>15401647</v>
      </c>
      <c r="S38" s="8">
        <f t="shared" si="20"/>
        <v>127242345.66</v>
      </c>
      <c r="U38" s="6">
        <f t="shared" si="13"/>
        <v>0.2520688156324819</v>
      </c>
      <c r="V38" s="6">
        <f t="shared" si="13"/>
        <v>0.32555674131497458</v>
      </c>
      <c r="W38" s="6">
        <f t="shared" si="13"/>
        <v>7.5868085326285205E-4</v>
      </c>
      <c r="Y38" s="8">
        <f t="shared" si="21"/>
        <v>4133015004230.4927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2684655</v>
      </c>
      <c r="D39" s="2">
        <v>294834</v>
      </c>
      <c r="E39" s="3">
        <v>30935945.580000013</v>
      </c>
      <c r="G39" s="7">
        <f t="shared" si="14"/>
        <v>11.523248082155813</v>
      </c>
      <c r="H39" s="7">
        <f t="shared" si="15"/>
        <v>138.27897698586975</v>
      </c>
      <c r="I39" s="7">
        <f t="shared" si="16"/>
        <v>104.9266556095973</v>
      </c>
      <c r="J39" s="2">
        <f t="shared" si="17"/>
        <v>223721.25</v>
      </c>
      <c r="K39" s="18">
        <f t="shared" si="18"/>
        <v>9.1056492806121412</v>
      </c>
      <c r="M39" s="5">
        <f t="shared" si="19"/>
        <v>5.979920774733985E-3</v>
      </c>
      <c r="N39" s="5">
        <f t="shared" si="12"/>
        <v>6.2321384374579691E-3</v>
      </c>
      <c r="O39" s="6">
        <f t="shared" si="12"/>
        <v>1.8445517856014953E-4</v>
      </c>
      <c r="Q39" s="11">
        <f t="shared" si="20"/>
        <v>115849667</v>
      </c>
      <c r="R39" s="11">
        <f t="shared" si="20"/>
        <v>15696481</v>
      </c>
      <c r="S39" s="8">
        <f t="shared" si="20"/>
        <v>158178291.24000001</v>
      </c>
      <c r="U39" s="6">
        <f t="shared" si="13"/>
        <v>0.25804873640721587</v>
      </c>
      <c r="V39" s="6">
        <f t="shared" si="13"/>
        <v>0.33178887975243254</v>
      </c>
      <c r="W39" s="6">
        <f t="shared" si="13"/>
        <v>9.431360318230015E-4</v>
      </c>
      <c r="Y39" s="8">
        <f t="shared" si="21"/>
        <v>4222936121347.5381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2783773</v>
      </c>
      <c r="D40" s="2">
        <v>302851</v>
      </c>
      <c r="E40" s="3">
        <v>34807093.889999986</v>
      </c>
      <c r="G40" s="7">
        <f t="shared" si="14"/>
        <v>12.503567600519146</v>
      </c>
      <c r="H40" s="7">
        <f t="shared" si="15"/>
        <v>150.04281120622974</v>
      </c>
      <c r="I40" s="7">
        <f t="shared" si="16"/>
        <v>114.93141475511055</v>
      </c>
      <c r="J40" s="2">
        <f t="shared" si="17"/>
        <v>231981.08333333334</v>
      </c>
      <c r="K40" s="18">
        <f t="shared" si="18"/>
        <v>9.1918897411598444</v>
      </c>
      <c r="M40" s="5">
        <f t="shared" si="19"/>
        <v>6.2007006467659906E-3</v>
      </c>
      <c r="N40" s="5">
        <f t="shared" si="12"/>
        <v>6.4016000797824648E-3</v>
      </c>
      <c r="O40" s="6">
        <f t="shared" si="12"/>
        <v>2.0753685068513215E-4</v>
      </c>
      <c r="Q40" s="11">
        <f t="shared" si="20"/>
        <v>118633440</v>
      </c>
      <c r="R40" s="11">
        <f t="shared" si="20"/>
        <v>15999332</v>
      </c>
      <c r="S40" s="8">
        <f t="shared" si="20"/>
        <v>192985385.13</v>
      </c>
      <c r="U40" s="6">
        <f t="shared" si="13"/>
        <v>0.26424943705398191</v>
      </c>
      <c r="V40" s="6">
        <f t="shared" si="13"/>
        <v>0.33819047983221501</v>
      </c>
      <c r="W40" s="6">
        <f t="shared" si="13"/>
        <v>1.1506728825081338E-3</v>
      </c>
      <c r="Y40" s="8">
        <f t="shared" si="21"/>
        <v>4355166948081.957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3011387</v>
      </c>
      <c r="D41" s="2">
        <v>324094</v>
      </c>
      <c r="E41" s="3">
        <v>40432894.140000015</v>
      </c>
      <c r="G41" s="7">
        <f t="shared" si="14"/>
        <v>13.426668222981641</v>
      </c>
      <c r="H41" s="7">
        <f t="shared" si="15"/>
        <v>161.1200186757797</v>
      </c>
      <c r="I41" s="7">
        <f t="shared" si="16"/>
        <v>124.75668830647903</v>
      </c>
      <c r="J41" s="2">
        <f t="shared" si="17"/>
        <v>250948.91666666666</v>
      </c>
      <c r="K41" s="18">
        <f t="shared" si="18"/>
        <v>9.2917085783754096</v>
      </c>
      <c r="M41" s="5">
        <f t="shared" si="19"/>
        <v>6.7076982636740477E-3</v>
      </c>
      <c r="N41" s="5">
        <f t="shared" si="19"/>
        <v>6.8506300994780212E-3</v>
      </c>
      <c r="O41" s="6">
        <f t="shared" si="19"/>
        <v>2.4108061248720759E-4</v>
      </c>
      <c r="Q41" s="11">
        <f t="shared" si="20"/>
        <v>121644827</v>
      </c>
      <c r="R41" s="11">
        <f t="shared" si="20"/>
        <v>16323426</v>
      </c>
      <c r="S41" s="8">
        <f t="shared" si="20"/>
        <v>233418279.27000001</v>
      </c>
      <c r="U41" s="6">
        <f t="shared" si="13"/>
        <v>0.27095713531765592</v>
      </c>
      <c r="V41" s="6">
        <f t="shared" si="13"/>
        <v>0.34504110993169301</v>
      </c>
      <c r="W41" s="6">
        <f t="shared" si="13"/>
        <v>1.3917534949953413E-3</v>
      </c>
      <c r="Y41" s="8">
        <f t="shared" si="21"/>
        <v>4687206925798.8604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2953011</v>
      </c>
      <c r="D42" s="2">
        <v>315771</v>
      </c>
      <c r="E42" s="3">
        <v>42580187.24999997</v>
      </c>
      <c r="G42" s="7">
        <f t="shared" si="14"/>
        <v>14.419244374639977</v>
      </c>
      <c r="H42" s="7">
        <f t="shared" si="15"/>
        <v>173.03093249567974</v>
      </c>
      <c r="I42" s="7">
        <f t="shared" si="16"/>
        <v>134.84514806616178</v>
      </c>
      <c r="J42" s="2">
        <f t="shared" si="17"/>
        <v>246084.25</v>
      </c>
      <c r="K42" s="18">
        <f t="shared" si="18"/>
        <v>9.3517485772917723</v>
      </c>
      <c r="M42" s="5">
        <f t="shared" si="19"/>
        <v>6.577668947003611E-3</v>
      </c>
      <c r="N42" s="5">
        <f t="shared" si="19"/>
        <v>6.67470029418093E-3</v>
      </c>
      <c r="O42" s="6">
        <f t="shared" si="19"/>
        <v>2.5388382010217329E-4</v>
      </c>
      <c r="Q42" s="11">
        <f t="shared" ref="Q42:S57" si="22">+Q41+C42</f>
        <v>124597838</v>
      </c>
      <c r="R42" s="11">
        <f t="shared" si="22"/>
        <v>16639197</v>
      </c>
      <c r="S42" s="8">
        <f t="shared" si="22"/>
        <v>275998466.51999998</v>
      </c>
      <c r="U42" s="6">
        <f t="shared" si="13"/>
        <v>0.27753480426465954</v>
      </c>
      <c r="V42" s="6">
        <f t="shared" si="13"/>
        <v>0.35171581022587395</v>
      </c>
      <c r="W42" s="6">
        <f t="shared" si="13"/>
        <v>1.6456373150975146E-3</v>
      </c>
      <c r="Y42" s="8">
        <f t="shared" si="21"/>
        <v>4571044782761.1592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2904406</v>
      </c>
      <c r="D43" s="2">
        <v>308605</v>
      </c>
      <c r="E43" s="3">
        <v>44688012.710000038</v>
      </c>
      <c r="G43" s="7">
        <f t="shared" si="14"/>
        <v>15.386283016217442</v>
      </c>
      <c r="H43" s="7">
        <f t="shared" si="15"/>
        <v>184.63539619460931</v>
      </c>
      <c r="I43" s="7">
        <f t="shared" si="16"/>
        <v>144.80650900017835</v>
      </c>
      <c r="J43" s="2">
        <f t="shared" si="17"/>
        <v>242033.83333333334</v>
      </c>
      <c r="K43" s="18">
        <f t="shared" si="18"/>
        <v>9.4114029260705436</v>
      </c>
      <c r="M43" s="5">
        <f t="shared" si="19"/>
        <v>6.4694039933108852E-3</v>
      </c>
      <c r="N43" s="5">
        <f t="shared" si="19"/>
        <v>6.5232269090122457E-3</v>
      </c>
      <c r="O43" s="6">
        <f t="shared" si="19"/>
        <v>2.664517023604515E-4</v>
      </c>
      <c r="Q43" s="11">
        <f t="shared" si="22"/>
        <v>127502244</v>
      </c>
      <c r="R43" s="11">
        <f t="shared" si="22"/>
        <v>16947802</v>
      </c>
      <c r="S43" s="8">
        <f t="shared" si="22"/>
        <v>320686479.23000002</v>
      </c>
      <c r="U43" s="6">
        <f t="shared" si="13"/>
        <v>0.2840042082579704</v>
      </c>
      <c r="V43" s="6">
        <f t="shared" si="13"/>
        <v>0.3582390371348862</v>
      </c>
      <c r="W43" s="6">
        <f t="shared" si="13"/>
        <v>1.9120890174579661E-3</v>
      </c>
      <c r="Y43" s="8">
        <f t="shared" si="21"/>
        <v>4471630273187.752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2879535</v>
      </c>
      <c r="D44" s="2">
        <v>304006</v>
      </c>
      <c r="E44" s="3">
        <v>47061968.789999962</v>
      </c>
      <c r="G44" s="7">
        <f t="shared" si="14"/>
        <v>16.343600195864944</v>
      </c>
      <c r="H44" s="7">
        <f t="shared" si="15"/>
        <v>196.12320235037933</v>
      </c>
      <c r="I44" s="7">
        <f t="shared" si="16"/>
        <v>154.80605247922725</v>
      </c>
      <c r="J44" s="2">
        <f t="shared" si="17"/>
        <v>239961.25</v>
      </c>
      <c r="K44" s="18">
        <f t="shared" si="18"/>
        <v>9.471967658533055</v>
      </c>
      <c r="M44" s="5">
        <f t="shared" si="19"/>
        <v>6.4140052141052114E-3</v>
      </c>
      <c r="N44" s="5">
        <f t="shared" si="19"/>
        <v>6.4260142243358883E-3</v>
      </c>
      <c r="O44" s="6">
        <f t="shared" si="19"/>
        <v>2.80606385025572E-4</v>
      </c>
      <c r="Q44" s="11">
        <f t="shared" si="22"/>
        <v>130381779</v>
      </c>
      <c r="R44" s="11">
        <f t="shared" si="22"/>
        <v>17251808</v>
      </c>
      <c r="S44" s="8">
        <f t="shared" si="22"/>
        <v>367748448.01999998</v>
      </c>
      <c r="U44" s="6">
        <f t="shared" si="13"/>
        <v>0.29041821347207564</v>
      </c>
      <c r="V44" s="6">
        <f t="shared" si="13"/>
        <v>0.36466505135922211</v>
      </c>
      <c r="W44" s="6">
        <f t="shared" si="13"/>
        <v>2.192695402483538E-3</v>
      </c>
      <c r="Y44" s="8">
        <f t="shared" si="21"/>
        <v>4409672959236.2383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2757409</v>
      </c>
      <c r="D45" s="2">
        <v>290105</v>
      </c>
      <c r="E45" s="3">
        <v>47835201.629999995</v>
      </c>
      <c r="G45" s="7">
        <f t="shared" si="14"/>
        <v>17.347880430505594</v>
      </c>
      <c r="H45" s="7">
        <f t="shared" si="15"/>
        <v>208.17456516606711</v>
      </c>
      <c r="I45" s="7">
        <f t="shared" si="16"/>
        <v>164.88926985057134</v>
      </c>
      <c r="J45" s="2">
        <f t="shared" si="17"/>
        <v>229784.08333333334</v>
      </c>
      <c r="K45" s="18">
        <f t="shared" si="18"/>
        <v>9.5048654797400935</v>
      </c>
      <c r="M45" s="5">
        <f t="shared" si="19"/>
        <v>6.1419762924988363E-3</v>
      </c>
      <c r="N45" s="5">
        <f t="shared" si="19"/>
        <v>6.1321778404076332E-3</v>
      </c>
      <c r="O45" s="6">
        <f t="shared" si="19"/>
        <v>2.8521677591218468E-4</v>
      </c>
      <c r="Q45" s="11">
        <f t="shared" si="22"/>
        <v>133139188</v>
      </c>
      <c r="R45" s="11">
        <f t="shared" si="22"/>
        <v>17541913</v>
      </c>
      <c r="S45" s="8">
        <f t="shared" si="22"/>
        <v>415583649.64999998</v>
      </c>
      <c r="U45" s="6">
        <f t="shared" si="13"/>
        <v>0.29656018976457449</v>
      </c>
      <c r="V45" s="6">
        <f t="shared" si="13"/>
        <v>0.37079722919962971</v>
      </c>
      <c r="W45" s="6">
        <f t="shared" si="13"/>
        <v>2.4779121783957228E-3</v>
      </c>
      <c r="Y45" s="8">
        <f t="shared" si="21"/>
        <v>4198942488112.728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2712413</v>
      </c>
      <c r="D46" s="2">
        <v>283530</v>
      </c>
      <c r="E46" s="3">
        <v>49609563.76000005</v>
      </c>
      <c r="G46" s="7">
        <f t="shared" si="14"/>
        <v>18.289826718866209</v>
      </c>
      <c r="H46" s="7">
        <f t="shared" si="15"/>
        <v>219.47792062639451</v>
      </c>
      <c r="I46" s="7">
        <f t="shared" si="16"/>
        <v>174.97112742919637</v>
      </c>
      <c r="J46" s="2">
        <f t="shared" si="17"/>
        <v>226034.41666666666</v>
      </c>
      <c r="K46" s="18">
        <f t="shared" si="18"/>
        <v>9.5665820195393785</v>
      </c>
      <c r="M46" s="5">
        <f t="shared" si="19"/>
        <v>6.0417501870290722E-3</v>
      </c>
      <c r="N46" s="5">
        <f t="shared" si="19"/>
        <v>5.9931968876468043E-3</v>
      </c>
      <c r="O46" s="6">
        <f t="shared" si="19"/>
        <v>2.9579638734423739E-4</v>
      </c>
      <c r="Q46" s="11">
        <f t="shared" si="22"/>
        <v>135851601</v>
      </c>
      <c r="R46" s="11">
        <f t="shared" si="22"/>
        <v>17825443</v>
      </c>
      <c r="S46" s="8">
        <f t="shared" si="22"/>
        <v>465193213.41000003</v>
      </c>
      <c r="U46" s="6">
        <f t="shared" si="13"/>
        <v>0.30260193995160356</v>
      </c>
      <c r="V46" s="6">
        <f t="shared" si="13"/>
        <v>0.37679042608727653</v>
      </c>
      <c r="W46" s="6">
        <f t="shared" si="13"/>
        <v>2.7737085657399603E-3</v>
      </c>
      <c r="Y46" s="8">
        <f t="shared" si="21"/>
        <v>4108608624734.0034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2683893</v>
      </c>
      <c r="D47" s="2">
        <v>280457</v>
      </c>
      <c r="E47" s="3">
        <v>51842482.129999995</v>
      </c>
      <c r="G47" s="7">
        <f t="shared" si="14"/>
        <v>19.316150878593145</v>
      </c>
      <c r="H47" s="7">
        <f t="shared" si="15"/>
        <v>231.79381054311773</v>
      </c>
      <c r="I47" s="7">
        <f t="shared" si="16"/>
        <v>184.85002025265905</v>
      </c>
      <c r="J47" s="2">
        <f t="shared" si="17"/>
        <v>223657.75</v>
      </c>
      <c r="K47" s="18">
        <f t="shared" si="18"/>
        <v>9.5697130041325416</v>
      </c>
      <c r="M47" s="5">
        <f t="shared" si="19"/>
        <v>5.9782234618091035E-3</v>
      </c>
      <c r="N47" s="5">
        <f t="shared" si="19"/>
        <v>5.9282404666834545E-3</v>
      </c>
      <c r="O47" s="6">
        <f t="shared" si="19"/>
        <v>3.0911013447323585E-4</v>
      </c>
      <c r="Q47" s="11">
        <f t="shared" si="22"/>
        <v>138535494</v>
      </c>
      <c r="R47" s="11">
        <f t="shared" si="22"/>
        <v>18105900</v>
      </c>
      <c r="S47" s="8">
        <f t="shared" si="22"/>
        <v>517035695.54000002</v>
      </c>
      <c r="U47" s="6">
        <f t="shared" si="13"/>
        <v>0.30858016341341266</v>
      </c>
      <c r="V47" s="6">
        <f t="shared" si="13"/>
        <v>0.38271866655395997</v>
      </c>
      <c r="W47" s="6">
        <f t="shared" si="13"/>
        <v>3.0828187002131958E-3</v>
      </c>
      <c r="Y47" s="8">
        <f t="shared" si="21"/>
        <v>4041954413678.3628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2624781</v>
      </c>
      <c r="D48" s="2">
        <v>273360</v>
      </c>
      <c r="E48" s="3">
        <v>53290230.550000012</v>
      </c>
      <c r="G48" s="7">
        <f t="shared" si="14"/>
        <v>20.302734037620667</v>
      </c>
      <c r="H48" s="7">
        <f t="shared" si="15"/>
        <v>243.632808451448</v>
      </c>
      <c r="I48" s="7">
        <f t="shared" si="16"/>
        <v>194.94523906204276</v>
      </c>
      <c r="J48" s="2">
        <f t="shared" si="17"/>
        <v>218731.75</v>
      </c>
      <c r="K48" s="18">
        <f t="shared" si="18"/>
        <v>9.6019205443371387</v>
      </c>
      <c r="M48" s="5">
        <f t="shared" si="19"/>
        <v>5.8465547457781522E-3</v>
      </c>
      <c r="N48" s="5">
        <f t="shared" si="19"/>
        <v>5.7782255888517283E-3</v>
      </c>
      <c r="O48" s="6">
        <f t="shared" si="19"/>
        <v>3.1774231585042061E-4</v>
      </c>
      <c r="Q48" s="11">
        <f t="shared" si="22"/>
        <v>141160275</v>
      </c>
      <c r="R48" s="11">
        <f t="shared" si="22"/>
        <v>18379260</v>
      </c>
      <c r="S48" s="8">
        <f t="shared" si="22"/>
        <v>570325926.09000003</v>
      </c>
      <c r="U48" s="6">
        <f t="shared" si="13"/>
        <v>0.31442671815919082</v>
      </c>
      <c r="V48" s="6">
        <f t="shared" si="13"/>
        <v>0.38849689214281169</v>
      </c>
      <c r="W48" s="6">
        <f t="shared" si="13"/>
        <v>3.4005610160636164E-3</v>
      </c>
      <c r="Y48" s="8">
        <f t="shared" si="21"/>
        <v>3930945025657.2656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2605622</v>
      </c>
      <c r="D49" s="2">
        <v>270111</v>
      </c>
      <c r="E49" s="3">
        <v>55344634.809999943</v>
      </c>
      <c r="G49" s="7">
        <f t="shared" si="14"/>
        <v>21.24046957309999</v>
      </c>
      <c r="H49" s="7">
        <f t="shared" si="15"/>
        <v>254.88563487719989</v>
      </c>
      <c r="I49" s="7">
        <f t="shared" si="16"/>
        <v>204.89589394730294</v>
      </c>
      <c r="J49" s="2">
        <f t="shared" si="17"/>
        <v>217135.16666666666</v>
      </c>
      <c r="K49" s="18">
        <f t="shared" si="18"/>
        <v>9.6464860742435512</v>
      </c>
      <c r="M49" s="5">
        <f t="shared" si="19"/>
        <v>5.8038791311747382E-3</v>
      </c>
      <c r="N49" s="5">
        <f t="shared" si="19"/>
        <v>5.7095489172897607E-3</v>
      </c>
      <c r="O49" s="6">
        <f t="shared" si="19"/>
        <v>3.2999167488918248E-4</v>
      </c>
      <c r="Q49" s="11">
        <f t="shared" si="22"/>
        <v>143765897</v>
      </c>
      <c r="R49" s="11">
        <f t="shared" si="22"/>
        <v>18649371</v>
      </c>
      <c r="S49" s="8">
        <f t="shared" si="22"/>
        <v>625670560.89999998</v>
      </c>
      <c r="U49" s="6">
        <f t="shared" si="13"/>
        <v>0.32023059729036557</v>
      </c>
      <c r="V49" s="6">
        <f t="shared" si="13"/>
        <v>0.3942064410601015</v>
      </c>
      <c r="W49" s="6">
        <f t="shared" si="13"/>
        <v>3.7305526909527991E-3</v>
      </c>
      <c r="Y49" s="8">
        <f t="shared" si="21"/>
        <v>3881563066270.8799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2537147</v>
      </c>
      <c r="D50" s="2">
        <v>262623</v>
      </c>
      <c r="E50" s="3">
        <v>56443273.379999995</v>
      </c>
      <c r="G50" s="7">
        <f t="shared" si="14"/>
        <v>22.246749352717835</v>
      </c>
      <c r="H50" s="7">
        <f t="shared" si="15"/>
        <v>266.96099223261399</v>
      </c>
      <c r="I50" s="7">
        <f t="shared" si="16"/>
        <v>214.92128785369138</v>
      </c>
      <c r="J50" s="2">
        <f t="shared" si="17"/>
        <v>211428.91666666666</v>
      </c>
      <c r="K50" s="18">
        <f t="shared" si="18"/>
        <v>9.6607951321856813</v>
      </c>
      <c r="M50" s="5">
        <f t="shared" si="19"/>
        <v>5.6513548496376648E-3</v>
      </c>
      <c r="N50" s="5">
        <f t="shared" si="19"/>
        <v>5.5512691645486075E-3</v>
      </c>
      <c r="O50" s="6">
        <f t="shared" si="19"/>
        <v>3.3654229326541337E-4</v>
      </c>
      <c r="Q50" s="11">
        <f t="shared" si="22"/>
        <v>146303044</v>
      </c>
      <c r="R50" s="11">
        <f t="shared" si="22"/>
        <v>18911994</v>
      </c>
      <c r="S50" s="8">
        <f t="shared" si="22"/>
        <v>682113834.27999997</v>
      </c>
      <c r="U50" s="6">
        <f t="shared" si="13"/>
        <v>0.32588195214000321</v>
      </c>
      <c r="V50" s="6">
        <f t="shared" si="13"/>
        <v>0.39975771022465006</v>
      </c>
      <c r="W50" s="6">
        <f t="shared" si="13"/>
        <v>4.0670949842182124E-3</v>
      </c>
      <c r="Y50" s="8">
        <f t="shared" si="21"/>
        <v>3757998525504.293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2486014</v>
      </c>
      <c r="D51" s="2">
        <v>256308</v>
      </c>
      <c r="E51" s="3">
        <v>57642029.870000005</v>
      </c>
      <c r="G51" s="7">
        <f t="shared" si="14"/>
        <v>23.186526652705901</v>
      </c>
      <c r="H51" s="7">
        <f t="shared" si="15"/>
        <v>278.23831983247078</v>
      </c>
      <c r="I51" s="7">
        <f t="shared" si="16"/>
        <v>224.89360406230006</v>
      </c>
      <c r="J51" s="2">
        <f t="shared" si="17"/>
        <v>207167.83333333334</v>
      </c>
      <c r="K51" s="18">
        <f t="shared" si="18"/>
        <v>9.6993226898887279</v>
      </c>
      <c r="M51" s="5">
        <f t="shared" si="19"/>
        <v>5.5374589155327341E-3</v>
      </c>
      <c r="N51" s="5">
        <f t="shared" si="19"/>
        <v>5.4177840365357355E-3</v>
      </c>
      <c r="O51" s="6">
        <f t="shared" si="19"/>
        <v>3.4368986345496144E-4</v>
      </c>
      <c r="Q51" s="11">
        <f t="shared" si="22"/>
        <v>148789058</v>
      </c>
      <c r="R51" s="11">
        <f t="shared" si="22"/>
        <v>19168302</v>
      </c>
      <c r="S51" s="8">
        <f t="shared" si="22"/>
        <v>739755864.14999998</v>
      </c>
      <c r="U51" s="6">
        <f t="shared" si="13"/>
        <v>0.33141941105553596</v>
      </c>
      <c r="V51" s="6">
        <f t="shared" si="13"/>
        <v>0.40517549426118582</v>
      </c>
      <c r="W51" s="6">
        <f t="shared" si="13"/>
        <v>4.4107848476731739E-3</v>
      </c>
      <c r="Y51" s="8">
        <f t="shared" si="21"/>
        <v>3662587675122.6831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2420385</v>
      </c>
      <c r="D52" s="2">
        <v>248242</v>
      </c>
      <c r="E52" s="3">
        <v>58313624.99000001</v>
      </c>
      <c r="G52" s="7">
        <f t="shared" si="14"/>
        <v>24.092706321514971</v>
      </c>
      <c r="H52" s="7">
        <f t="shared" si="15"/>
        <v>289.11247585817966</v>
      </c>
      <c r="I52" s="7">
        <f t="shared" si="16"/>
        <v>234.90636149402602</v>
      </c>
      <c r="J52" s="2">
        <f t="shared" si="17"/>
        <v>201698.75</v>
      </c>
      <c r="K52" s="18">
        <f t="shared" si="18"/>
        <v>9.7501027223435202</v>
      </c>
      <c r="M52" s="5">
        <f t="shared" si="19"/>
        <v>5.3912739418489584E-3</v>
      </c>
      <c r="N52" s="5">
        <f t="shared" si="19"/>
        <v>5.2472866426241244E-3</v>
      </c>
      <c r="O52" s="6">
        <f t="shared" si="19"/>
        <v>3.4769424074025814E-4</v>
      </c>
      <c r="Q52" s="11">
        <f t="shared" si="22"/>
        <v>151209443</v>
      </c>
      <c r="R52" s="11">
        <f t="shared" si="22"/>
        <v>19416544</v>
      </c>
      <c r="S52" s="8">
        <f t="shared" si="22"/>
        <v>798069489.13999999</v>
      </c>
      <c r="U52" s="6">
        <f t="shared" si="13"/>
        <v>0.33681068499738492</v>
      </c>
      <c r="V52" s="6">
        <f t="shared" si="13"/>
        <v>0.41042278090380996</v>
      </c>
      <c r="W52" s="6">
        <f t="shared" si="13"/>
        <v>4.7584790884134323E-3</v>
      </c>
      <c r="Y52" s="8">
        <f t="shared" si="21"/>
        <v>3547477541811.7632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2425368</v>
      </c>
      <c r="D53" s="2">
        <v>247023</v>
      </c>
      <c r="E53" s="3">
        <v>60484978.460000038</v>
      </c>
      <c r="G53" s="7">
        <f t="shared" si="14"/>
        <v>24.938474680955647</v>
      </c>
      <c r="H53" s="7">
        <f t="shared" si="15"/>
        <v>299.26169617146775</v>
      </c>
      <c r="I53" s="7">
        <f t="shared" si="16"/>
        <v>244.85565497949599</v>
      </c>
      <c r="J53" s="2">
        <f t="shared" si="17"/>
        <v>202114</v>
      </c>
      <c r="K53" s="18">
        <f t="shared" si="18"/>
        <v>9.8183893807459217</v>
      </c>
      <c r="M53" s="5">
        <f t="shared" si="19"/>
        <v>5.4023732992041868E-3</v>
      </c>
      <c r="N53" s="5">
        <f t="shared" si="19"/>
        <v>5.2215196796712039E-3</v>
      </c>
      <c r="O53" s="6">
        <f t="shared" si="19"/>
        <v>3.6064090794298909E-4</v>
      </c>
      <c r="Q53" s="11">
        <f t="shared" si="22"/>
        <v>153634811</v>
      </c>
      <c r="R53" s="11">
        <f t="shared" si="22"/>
        <v>19663567</v>
      </c>
      <c r="S53" s="8">
        <f t="shared" si="22"/>
        <v>858554467.60000002</v>
      </c>
      <c r="U53" s="6">
        <f t="shared" si="13"/>
        <v>0.3422130582965891</v>
      </c>
      <c r="V53" s="6">
        <f t="shared" si="13"/>
        <v>0.41564430058348112</v>
      </c>
      <c r="W53" s="6">
        <f t="shared" si="13"/>
        <v>5.1191199963564211E-3</v>
      </c>
      <c r="Y53" s="8">
        <f t="shared" si="21"/>
        <v>3537596277794.1973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2344517</v>
      </c>
      <c r="D54" s="2">
        <v>238299</v>
      </c>
      <c r="E54" s="3">
        <v>60749715.720000029</v>
      </c>
      <c r="G54" s="7">
        <f t="shared" si="14"/>
        <v>25.911399115468146</v>
      </c>
      <c r="H54" s="7">
        <f t="shared" si="15"/>
        <v>310.93678938561777</v>
      </c>
      <c r="I54" s="7">
        <f t="shared" si="16"/>
        <v>254.93063638538152</v>
      </c>
      <c r="J54" s="2">
        <f t="shared" si="17"/>
        <v>195376.41666666666</v>
      </c>
      <c r="K54" s="18">
        <f t="shared" si="18"/>
        <v>9.8385515675684747</v>
      </c>
      <c r="M54" s="5">
        <f t="shared" si="19"/>
        <v>5.2222821610288838E-3</v>
      </c>
      <c r="N54" s="5">
        <f t="shared" si="19"/>
        <v>5.0371136215897642E-3</v>
      </c>
      <c r="O54" s="6">
        <f t="shared" si="19"/>
        <v>3.6221940045871138E-4</v>
      </c>
      <c r="Q54" s="11">
        <f t="shared" si="22"/>
        <v>155979328</v>
      </c>
      <c r="R54" s="11">
        <f t="shared" si="22"/>
        <v>19901866</v>
      </c>
      <c r="S54" s="8">
        <f t="shared" si="22"/>
        <v>919304183.32000005</v>
      </c>
      <c r="U54" s="6">
        <f t="shared" si="13"/>
        <v>0.34743534045761798</v>
      </c>
      <c r="V54" s="6">
        <f t="shared" si="13"/>
        <v>0.42068141420507094</v>
      </c>
      <c r="W54" s="6">
        <f t="shared" si="13"/>
        <v>5.4813393968151328E-3</v>
      </c>
      <c r="Y54" s="8">
        <f t="shared" si="21"/>
        <v>3400609002670.9819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2319111</v>
      </c>
      <c r="D55" s="2">
        <v>234804</v>
      </c>
      <c r="E55" s="3">
        <v>62207631.099999905</v>
      </c>
      <c r="G55" s="7">
        <f t="shared" si="14"/>
        <v>26.823912740701029</v>
      </c>
      <c r="H55" s="7">
        <f t="shared" si="15"/>
        <v>321.88695288841234</v>
      </c>
      <c r="I55" s="7">
        <f t="shared" si="16"/>
        <v>264.93429030169801</v>
      </c>
      <c r="J55" s="2">
        <f t="shared" si="17"/>
        <v>193259.25</v>
      </c>
      <c r="K55" s="18">
        <f t="shared" si="18"/>
        <v>9.8767951142229258</v>
      </c>
      <c r="M55" s="5">
        <f t="shared" si="19"/>
        <v>5.1656916988641393E-3</v>
      </c>
      <c r="N55" s="5">
        <f t="shared" si="19"/>
        <v>4.9632370543047305E-3</v>
      </c>
      <c r="O55" s="6">
        <f t="shared" si="19"/>
        <v>3.7091220220443602E-4</v>
      </c>
      <c r="Q55" s="11">
        <f t="shared" si="22"/>
        <v>158298439</v>
      </c>
      <c r="R55" s="11">
        <f t="shared" si="22"/>
        <v>20136670</v>
      </c>
      <c r="S55" s="8">
        <f t="shared" si="22"/>
        <v>981511814.41999996</v>
      </c>
      <c r="U55" s="6">
        <f t="shared" si="13"/>
        <v>0.35260103215648209</v>
      </c>
      <c r="V55" s="6">
        <f t="shared" si="13"/>
        <v>0.42564465125937562</v>
      </c>
      <c r="W55" s="6">
        <f t="shared" si="13"/>
        <v>5.8522515990195685E-3</v>
      </c>
      <c r="Y55" s="8">
        <f t="shared" si="21"/>
        <v>3346124335334.0059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2282506</v>
      </c>
      <c r="D56" s="2">
        <v>230306</v>
      </c>
      <c r="E56" s="3">
        <v>63320434.930000067</v>
      </c>
      <c r="G56" s="7">
        <f t="shared" si="14"/>
        <v>27.741629126057092</v>
      </c>
      <c r="H56" s="7">
        <f t="shared" si="15"/>
        <v>332.8995495126851</v>
      </c>
      <c r="I56" s="7">
        <f t="shared" si="16"/>
        <v>274.94044849026977</v>
      </c>
      <c r="J56" s="2">
        <f t="shared" si="17"/>
        <v>190208.83333333334</v>
      </c>
      <c r="K56" s="18">
        <f t="shared" si="18"/>
        <v>9.9107535192309371</v>
      </c>
      <c r="M56" s="5">
        <f t="shared" si="19"/>
        <v>5.0841560825711195E-3</v>
      </c>
      <c r="N56" s="5">
        <f t="shared" si="19"/>
        <v>4.868159286165079E-3</v>
      </c>
      <c r="O56" s="6">
        <f t="shared" si="19"/>
        <v>3.7754728076165323E-4</v>
      </c>
      <c r="Q56" s="11">
        <f t="shared" si="22"/>
        <v>160580945</v>
      </c>
      <c r="R56" s="11">
        <f t="shared" si="22"/>
        <v>20366976</v>
      </c>
      <c r="S56" s="8">
        <f t="shared" si="22"/>
        <v>1044832249.35</v>
      </c>
      <c r="U56" s="6">
        <f t="shared" si="13"/>
        <v>0.35768518823905321</v>
      </c>
      <c r="V56" s="6">
        <f t="shared" si="13"/>
        <v>0.43051281054554069</v>
      </c>
      <c r="W56" s="6">
        <f t="shared" si="13"/>
        <v>6.2297988797812218E-3</v>
      </c>
      <c r="Y56" s="8">
        <f t="shared" si="21"/>
        <v>3275899793611.9854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2234969</v>
      </c>
      <c r="D57" s="2">
        <v>224668</v>
      </c>
      <c r="E57" s="3">
        <v>64016448.48999989</v>
      </c>
      <c r="G57" s="7">
        <f t="shared" si="14"/>
        <v>28.643103546402607</v>
      </c>
      <c r="H57" s="7">
        <f t="shared" si="15"/>
        <v>343.71724255683125</v>
      </c>
      <c r="I57" s="7">
        <f t="shared" si="16"/>
        <v>284.93799067958003</v>
      </c>
      <c r="J57" s="2">
        <f t="shared" si="17"/>
        <v>186247.41666666666</v>
      </c>
      <c r="K57" s="18">
        <f t="shared" si="18"/>
        <v>9.9478741965923057</v>
      </c>
      <c r="M57" s="5">
        <f t="shared" si="19"/>
        <v>4.9782700399069674E-3</v>
      </c>
      <c r="N57" s="5">
        <f t="shared" si="19"/>
        <v>4.7489844402843866E-3</v>
      </c>
      <c r="O57" s="6">
        <f t="shared" si="19"/>
        <v>3.816972526821189E-4</v>
      </c>
      <c r="Q57" s="11">
        <f t="shared" si="22"/>
        <v>162815914</v>
      </c>
      <c r="R57" s="11">
        <f t="shared" si="22"/>
        <v>20591644</v>
      </c>
      <c r="S57" s="8">
        <f t="shared" si="22"/>
        <v>1108848697.8399999</v>
      </c>
      <c r="U57" s="6">
        <f t="shared" si="13"/>
        <v>0.36266345827896018</v>
      </c>
      <c r="V57" s="6">
        <f t="shared" si="13"/>
        <v>0.43526179498582512</v>
      </c>
      <c r="W57" s="6">
        <f t="shared" si="13"/>
        <v>6.6114961324633403E-3</v>
      </c>
      <c r="Y57" s="8">
        <f t="shared" si="21"/>
        <v>3190972862530.4072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2200513</v>
      </c>
      <c r="D58" s="2">
        <v>220817</v>
      </c>
      <c r="E58" s="3">
        <v>65130244.550000191</v>
      </c>
      <c r="G58" s="7">
        <f t="shared" si="14"/>
        <v>29.597754955321868</v>
      </c>
      <c r="H58" s="7">
        <f t="shared" si="15"/>
        <v>355.17305946386239</v>
      </c>
      <c r="I58" s="7">
        <f t="shared" si="16"/>
        <v>294.95122454340105</v>
      </c>
      <c r="J58" s="2">
        <f t="shared" si="17"/>
        <v>183376.08333333334</v>
      </c>
      <c r="K58" s="18">
        <f t="shared" si="18"/>
        <v>9.9653242277542038</v>
      </c>
      <c r="M58" s="5">
        <f t="shared" si="19"/>
        <v>4.9015212024532779E-3</v>
      </c>
      <c r="N58" s="5">
        <f t="shared" si="19"/>
        <v>4.6675828206521513E-3</v>
      </c>
      <c r="O58" s="6">
        <f t="shared" si="19"/>
        <v>3.8833824739797999E-4</v>
      </c>
      <c r="Q58" s="11">
        <f t="shared" ref="Q58:S73" si="23">+Q57+C58</f>
        <v>165016427</v>
      </c>
      <c r="R58" s="11">
        <f t="shared" si="23"/>
        <v>20812461</v>
      </c>
      <c r="S58" s="8">
        <f t="shared" si="23"/>
        <v>1173978942.3900001</v>
      </c>
      <c r="U58" s="6">
        <f t="shared" si="13"/>
        <v>0.36756497948141348</v>
      </c>
      <c r="V58" s="6">
        <f t="shared" si="13"/>
        <v>0.43992937780647728</v>
      </c>
      <c r="W58" s="6">
        <f t="shared" si="13"/>
        <v>6.9998343798613203E-3</v>
      </c>
      <c r="Y58" s="8">
        <f t="shared" si="21"/>
        <v>3124411813122.0444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2247964</v>
      </c>
      <c r="D59" s="2">
        <v>224581</v>
      </c>
      <c r="E59" s="3">
        <v>68468584.7099998</v>
      </c>
      <c r="G59" s="7">
        <f t="shared" si="14"/>
        <v>30.458043238236822</v>
      </c>
      <c r="H59" s="7">
        <f t="shared" si="15"/>
        <v>365.49651885884185</v>
      </c>
      <c r="I59" s="7">
        <f t="shared" si="16"/>
        <v>304.87256139210263</v>
      </c>
      <c r="J59" s="2">
        <f t="shared" si="17"/>
        <v>187330.33333333334</v>
      </c>
      <c r="K59" s="18">
        <f t="shared" si="18"/>
        <v>10.009591194268438</v>
      </c>
      <c r="M59" s="5">
        <f t="shared" si="19"/>
        <v>5.0072156848660655E-3</v>
      </c>
      <c r="N59" s="5">
        <f t="shared" si="19"/>
        <v>4.7471454527725707E-3</v>
      </c>
      <c r="O59" s="6">
        <f t="shared" si="19"/>
        <v>4.0824305776541683E-4</v>
      </c>
      <c r="Q59" s="11">
        <f t="shared" si="23"/>
        <v>167264391</v>
      </c>
      <c r="R59" s="11">
        <f t="shared" si="23"/>
        <v>21037042</v>
      </c>
      <c r="S59" s="8">
        <f t="shared" si="23"/>
        <v>1242447527.0999999</v>
      </c>
      <c r="U59" s="6">
        <f t="shared" si="13"/>
        <v>0.37257219516627954</v>
      </c>
      <c r="V59" s="6">
        <f t="shared" si="13"/>
        <v>0.44467652325924983</v>
      </c>
      <c r="W59" s="6">
        <f t="shared" si="13"/>
        <v>7.4080774376267377E-3</v>
      </c>
      <c r="Y59" s="8">
        <f t="shared" si="21"/>
        <v>3175840104095.5024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2173666</v>
      </c>
      <c r="D60" s="2">
        <v>217010</v>
      </c>
      <c r="E60" s="3">
        <v>68350366.920000076</v>
      </c>
      <c r="G60" s="7">
        <f t="shared" si="14"/>
        <v>31.444742163699519</v>
      </c>
      <c r="H60" s="7">
        <f t="shared" si="15"/>
        <v>377.33690596439425</v>
      </c>
      <c r="I60" s="7">
        <f t="shared" si="16"/>
        <v>314.9641349246582</v>
      </c>
      <c r="J60" s="2">
        <f t="shared" si="17"/>
        <v>181138.83333333334</v>
      </c>
      <c r="K60" s="18">
        <f t="shared" si="18"/>
        <v>10.016432422469011</v>
      </c>
      <c r="M60" s="5">
        <f t="shared" si="19"/>
        <v>4.841720992355786E-3</v>
      </c>
      <c r="N60" s="5">
        <f t="shared" si="19"/>
        <v>4.5871112636695693E-3</v>
      </c>
      <c r="O60" s="6">
        <f t="shared" si="19"/>
        <v>4.07538185709478E-4</v>
      </c>
      <c r="Q60" s="11">
        <f t="shared" si="23"/>
        <v>169438057</v>
      </c>
      <c r="R60" s="11">
        <f t="shared" si="23"/>
        <v>21254052</v>
      </c>
      <c r="S60" s="8">
        <f t="shared" si="23"/>
        <v>1310797894.02</v>
      </c>
      <c r="U60" s="6">
        <f t="shared" si="13"/>
        <v>0.37741391615863534</v>
      </c>
      <c r="V60" s="6">
        <f t="shared" si="13"/>
        <v>0.4492636345229194</v>
      </c>
      <c r="W60" s="6">
        <f t="shared" si="13"/>
        <v>7.8156156233362157E-3</v>
      </c>
      <c r="Y60" s="8">
        <f t="shared" si="21"/>
        <v>3053238333060.0654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2139632</v>
      </c>
      <c r="D61" s="2">
        <v>213060</v>
      </c>
      <c r="E61" s="3">
        <v>69237691.24000001</v>
      </c>
      <c r="G61" s="7">
        <f t="shared" si="14"/>
        <v>32.359625973064531</v>
      </c>
      <c r="H61" s="7">
        <f t="shared" si="15"/>
        <v>388.31551167677435</v>
      </c>
      <c r="I61" s="7">
        <f t="shared" si="16"/>
        <v>324.96804299258429</v>
      </c>
      <c r="J61" s="2">
        <f t="shared" si="17"/>
        <v>178302.66666666666</v>
      </c>
      <c r="K61" s="18">
        <f t="shared" si="18"/>
        <v>10.042391814512344</v>
      </c>
      <c r="M61" s="5">
        <f t="shared" si="19"/>
        <v>4.7659121366006533E-3</v>
      </c>
      <c r="N61" s="5">
        <f t="shared" si="19"/>
        <v>4.5036170030756115E-3</v>
      </c>
      <c r="O61" s="6">
        <f t="shared" si="19"/>
        <v>4.1282884558160307E-4</v>
      </c>
      <c r="Q61" s="11">
        <f t="shared" si="23"/>
        <v>171577689</v>
      </c>
      <c r="R61" s="11">
        <f t="shared" si="23"/>
        <v>21467112</v>
      </c>
      <c r="S61" s="8">
        <f t="shared" si="23"/>
        <v>1380035585.26</v>
      </c>
      <c r="U61" s="6">
        <f t="shared" si="13"/>
        <v>0.382179828295236</v>
      </c>
      <c r="V61" s="6">
        <f t="shared" si="13"/>
        <v>0.45376725152599501</v>
      </c>
      <c r="W61" s="6">
        <f t="shared" si="13"/>
        <v>8.2284444689178192E-3</v>
      </c>
      <c r="Y61" s="8">
        <f t="shared" si="21"/>
        <v>2989380522927.9673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2090403</v>
      </c>
      <c r="D62" s="2">
        <v>207440</v>
      </c>
      <c r="E62" s="3">
        <v>69484570.710000038</v>
      </c>
      <c r="G62" s="7">
        <f t="shared" si="14"/>
        <v>33.23979668513681</v>
      </c>
      <c r="H62" s="7">
        <f t="shared" si="15"/>
        <v>398.87756022164172</v>
      </c>
      <c r="I62" s="7">
        <f t="shared" si="16"/>
        <v>334.96225756845371</v>
      </c>
      <c r="J62" s="2">
        <f t="shared" si="17"/>
        <v>174200.25</v>
      </c>
      <c r="K62" s="18">
        <f t="shared" si="18"/>
        <v>10.077145198611646</v>
      </c>
      <c r="M62" s="5">
        <f t="shared" si="19"/>
        <v>4.6562572573631425E-3</v>
      </c>
      <c r="N62" s="5">
        <f t="shared" si="19"/>
        <v>4.3848226373697776E-3</v>
      </c>
      <c r="O62" s="6">
        <f t="shared" si="19"/>
        <v>4.1430086125359631E-4</v>
      </c>
      <c r="Q62" s="11">
        <f t="shared" si="23"/>
        <v>173668092</v>
      </c>
      <c r="R62" s="11">
        <f t="shared" si="23"/>
        <v>21674552</v>
      </c>
      <c r="S62" s="8">
        <f t="shared" si="23"/>
        <v>1449520155.97</v>
      </c>
      <c r="U62" s="6">
        <f t="shared" si="13"/>
        <v>0.38683608555259913</v>
      </c>
      <c r="V62" s="6">
        <f t="shared" si="13"/>
        <v>0.45815207416336479</v>
      </c>
      <c r="W62" s="6">
        <f t="shared" si="13"/>
        <v>8.6427453301714148E-3</v>
      </c>
      <c r="Y62" s="8">
        <f t="shared" si="21"/>
        <v>2905552394224.9463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2058960</v>
      </c>
      <c r="D63" s="2">
        <v>203656</v>
      </c>
      <c r="E63" s="3">
        <v>70256455.559999943</v>
      </c>
      <c r="G63" s="7">
        <f t="shared" si="14"/>
        <v>34.12230230796127</v>
      </c>
      <c r="H63" s="7">
        <f t="shared" si="15"/>
        <v>409.46762769553527</v>
      </c>
      <c r="I63" s="7">
        <f t="shared" si="16"/>
        <v>344.97611442825126</v>
      </c>
      <c r="J63" s="2">
        <f t="shared" si="17"/>
        <v>171580</v>
      </c>
      <c r="K63" s="18">
        <f t="shared" si="18"/>
        <v>10.109989393879875</v>
      </c>
      <c r="M63" s="5">
        <f t="shared" si="19"/>
        <v>4.5862197110415623E-3</v>
      </c>
      <c r="N63" s="5">
        <f t="shared" si="19"/>
        <v>4.3048372494995154E-3</v>
      </c>
      <c r="O63" s="6">
        <f t="shared" si="19"/>
        <v>4.1890321476713022E-4</v>
      </c>
      <c r="Q63" s="11">
        <f t="shared" si="23"/>
        <v>175727052</v>
      </c>
      <c r="R63" s="11">
        <f t="shared" si="23"/>
        <v>21878208</v>
      </c>
      <c r="S63" s="8">
        <f t="shared" si="23"/>
        <v>1519776611.53</v>
      </c>
      <c r="U63" s="6">
        <f t="shared" si="13"/>
        <v>0.39142230526364069</v>
      </c>
      <c r="V63" s="6">
        <f t="shared" si="13"/>
        <v>0.46245691141286432</v>
      </c>
      <c r="W63" s="6">
        <f t="shared" si="13"/>
        <v>9.0616485449385442E-3</v>
      </c>
      <c r="Y63" s="8">
        <f t="shared" si="21"/>
        <v>2847025729653.1045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2050493</v>
      </c>
      <c r="D64" s="2">
        <v>202325</v>
      </c>
      <c r="E64" s="3">
        <v>71807546.220000029</v>
      </c>
      <c r="G64" s="7">
        <f t="shared" si="14"/>
        <v>35.019649528186648</v>
      </c>
      <c r="H64" s="7">
        <f t="shared" si="15"/>
        <v>420.23579433823977</v>
      </c>
      <c r="I64" s="7">
        <f t="shared" si="16"/>
        <v>354.9118804893119</v>
      </c>
      <c r="J64" s="2">
        <f t="shared" si="17"/>
        <v>170874.41666666666</v>
      </c>
      <c r="K64" s="18">
        <f t="shared" si="18"/>
        <v>10.134649697269245</v>
      </c>
      <c r="M64" s="5">
        <f t="shared" si="19"/>
        <v>4.5673599360612866E-3</v>
      </c>
      <c r="N64" s="5">
        <f t="shared" si="19"/>
        <v>4.276702854347475E-3</v>
      </c>
      <c r="O64" s="6">
        <f t="shared" si="19"/>
        <v>4.2815157292425935E-4</v>
      </c>
      <c r="Q64" s="11">
        <f t="shared" si="23"/>
        <v>177777545</v>
      </c>
      <c r="R64" s="11">
        <f t="shared" si="23"/>
        <v>22080533</v>
      </c>
      <c r="S64" s="8">
        <f t="shared" si="23"/>
        <v>1591584157.75</v>
      </c>
      <c r="U64" s="6">
        <f t="shared" si="13"/>
        <v>0.39598966519970197</v>
      </c>
      <c r="V64" s="6">
        <f t="shared" si="13"/>
        <v>0.46673361426721177</v>
      </c>
      <c r="W64" s="6">
        <f t="shared" si="13"/>
        <v>9.4898001178628042E-3</v>
      </c>
      <c r="Y64" s="8">
        <f t="shared" si="21"/>
        <v>2820347474570.8003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2024701</v>
      </c>
      <c r="D65" s="2">
        <v>199460</v>
      </c>
      <c r="E65" s="3">
        <v>72790038.670000076</v>
      </c>
      <c r="G65" s="7">
        <f t="shared" si="14"/>
        <v>35.951006430085272</v>
      </c>
      <c r="H65" s="7">
        <f t="shared" si="15"/>
        <v>431.41207716102326</v>
      </c>
      <c r="I65" s="7">
        <f t="shared" si="16"/>
        <v>364.93551925198074</v>
      </c>
      <c r="J65" s="2">
        <f t="shared" si="17"/>
        <v>168725.08333333334</v>
      </c>
      <c r="K65" s="18">
        <f t="shared" si="18"/>
        <v>10.15091246365186</v>
      </c>
      <c r="M65" s="5">
        <f t="shared" si="19"/>
        <v>4.5099096802101854E-3</v>
      </c>
      <c r="N65" s="5">
        <f t="shared" si="19"/>
        <v>4.2161430931824907E-3</v>
      </c>
      <c r="O65" s="6">
        <f t="shared" si="19"/>
        <v>4.3400967155034177E-4</v>
      </c>
      <c r="Q65" s="11">
        <f t="shared" si="23"/>
        <v>179802246</v>
      </c>
      <c r="R65" s="11">
        <f t="shared" si="23"/>
        <v>22279993</v>
      </c>
      <c r="S65" s="8">
        <f t="shared" si="23"/>
        <v>1664374196.4200001</v>
      </c>
      <c r="U65" s="6">
        <f t="shared" si="13"/>
        <v>0.40049957487991217</v>
      </c>
      <c r="V65" s="6">
        <f t="shared" si="13"/>
        <v>0.47094975736039429</v>
      </c>
      <c r="W65" s="6">
        <f t="shared" si="13"/>
        <v>9.9238097894131464E-3</v>
      </c>
      <c r="Y65" s="8">
        <f t="shared" si="21"/>
        <v>2769570828996.9448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1984233</v>
      </c>
      <c r="D66" s="2">
        <v>194838</v>
      </c>
      <c r="E66" s="3">
        <v>73057681.269999981</v>
      </c>
      <c r="G66" s="7">
        <f t="shared" si="14"/>
        <v>36.819104041712833</v>
      </c>
      <c r="H66" s="7">
        <f t="shared" si="15"/>
        <v>441.829248500554</v>
      </c>
      <c r="I66" s="7">
        <f t="shared" si="16"/>
        <v>374.96628619673771</v>
      </c>
      <c r="J66" s="2">
        <f t="shared" si="17"/>
        <v>165352.75</v>
      </c>
      <c r="K66" s="18">
        <f t="shared" si="18"/>
        <v>10.184014411973024</v>
      </c>
      <c r="M66" s="5">
        <f t="shared" si="19"/>
        <v>4.4197694447192428E-3</v>
      </c>
      <c r="N66" s="5">
        <f t="shared" si="19"/>
        <v>4.1184442393938136E-3</v>
      </c>
      <c r="O66" s="6">
        <f t="shared" si="19"/>
        <v>4.3560548711853311E-4</v>
      </c>
      <c r="Q66" s="11">
        <f t="shared" si="23"/>
        <v>181786479</v>
      </c>
      <c r="R66" s="11">
        <f t="shared" si="23"/>
        <v>22474831</v>
      </c>
      <c r="S66" s="8">
        <f t="shared" si="23"/>
        <v>1737431877.6900001</v>
      </c>
      <c r="U66" s="6">
        <f t="shared" si="13"/>
        <v>0.40491934432463139</v>
      </c>
      <c r="V66" s="6">
        <f t="shared" si="13"/>
        <v>0.47506820159978808</v>
      </c>
      <c r="W66" s="6">
        <f t="shared" si="13"/>
        <v>1.035941527653168E-2</v>
      </c>
      <c r="Y66" s="8">
        <f t="shared" si="21"/>
        <v>2700275448571.5566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1945543</v>
      </c>
      <c r="D67" s="2">
        <v>190673</v>
      </c>
      <c r="E67" s="3">
        <v>73401343.359999895</v>
      </c>
      <c r="G67" s="7">
        <f t="shared" si="14"/>
        <v>37.727947087265555</v>
      </c>
      <c r="H67" s="7">
        <f t="shared" si="15"/>
        <v>452.73536504718663</v>
      </c>
      <c r="I67" s="7">
        <f t="shared" si="16"/>
        <v>384.9592934500422</v>
      </c>
      <c r="J67" s="2">
        <f t="shared" si="17"/>
        <v>162128.58333333334</v>
      </c>
      <c r="K67" s="18">
        <f t="shared" si="18"/>
        <v>10.203557923775259</v>
      </c>
      <c r="M67" s="5">
        <f t="shared" si="19"/>
        <v>4.3335896060530243E-3</v>
      </c>
      <c r="N67" s="5">
        <f t="shared" si="19"/>
        <v>4.0304053544890457E-3</v>
      </c>
      <c r="O67" s="6">
        <f t="shared" si="19"/>
        <v>4.3765456792039067E-4</v>
      </c>
      <c r="Q67" s="11">
        <f t="shared" si="23"/>
        <v>183732022</v>
      </c>
      <c r="R67" s="11">
        <f t="shared" si="23"/>
        <v>22665504</v>
      </c>
      <c r="S67" s="8">
        <f t="shared" si="23"/>
        <v>1810833221.05</v>
      </c>
      <c r="U67" s="6">
        <f t="shared" si="13"/>
        <v>0.4092529339306844</v>
      </c>
      <c r="V67" s="6">
        <f t="shared" si="13"/>
        <v>0.47909860695427714</v>
      </c>
      <c r="W67" s="6">
        <f t="shared" si="13"/>
        <v>1.079706984445207E-2</v>
      </c>
      <c r="Y67" s="8">
        <f t="shared" si="21"/>
        <v>2633351973467.6289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1927493</v>
      </c>
      <c r="D68" s="2">
        <v>188748</v>
      </c>
      <c r="E68" s="3">
        <v>74547914.920000076</v>
      </c>
      <c r="G68" s="7">
        <f t="shared" si="14"/>
        <v>38.676101505945844</v>
      </c>
      <c r="H68" s="7">
        <f t="shared" si="15"/>
        <v>464.11321807135016</v>
      </c>
      <c r="I68" s="7">
        <f t="shared" si="16"/>
        <v>394.96002564265621</v>
      </c>
      <c r="J68" s="2">
        <f t="shared" si="17"/>
        <v>160624.41666666666</v>
      </c>
      <c r="K68" s="18">
        <f t="shared" si="18"/>
        <v>10.211991650242652</v>
      </c>
      <c r="M68" s="5">
        <f t="shared" si="19"/>
        <v>4.2933842277142996E-3</v>
      </c>
      <c r="N68" s="5">
        <f t="shared" si="19"/>
        <v>3.9897151135666739E-3</v>
      </c>
      <c r="O68" s="6">
        <f t="shared" si="19"/>
        <v>4.4449098613443585E-4</v>
      </c>
      <c r="Q68" s="11">
        <f t="shared" si="23"/>
        <v>185659515</v>
      </c>
      <c r="R68" s="11">
        <f t="shared" si="23"/>
        <v>22854252</v>
      </c>
      <c r="S68" s="8">
        <f t="shared" si="23"/>
        <v>1885381135.97</v>
      </c>
      <c r="U68" s="6">
        <f t="shared" si="13"/>
        <v>0.41354631815839871</v>
      </c>
      <c r="V68" s="6">
        <f t="shared" si="13"/>
        <v>0.4830883220678438</v>
      </c>
      <c r="W68" s="6">
        <f t="shared" si="13"/>
        <v>1.1241560830586505E-2</v>
      </c>
      <c r="Y68" s="8">
        <f t="shared" si="21"/>
        <v>2594210732942.8535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1900133</v>
      </c>
      <c r="D69" s="2">
        <v>186084</v>
      </c>
      <c r="E69" s="3">
        <v>75353155.430000067</v>
      </c>
      <c r="G69" s="7">
        <f t="shared" si="14"/>
        <v>39.656779514907676</v>
      </c>
      <c r="H69" s="7">
        <f t="shared" si="15"/>
        <v>475.88135417889214</v>
      </c>
      <c r="I69" s="7">
        <f t="shared" si="16"/>
        <v>404.94161470088812</v>
      </c>
      <c r="J69" s="2">
        <f t="shared" si="17"/>
        <v>158344.41666666666</v>
      </c>
      <c r="K69" s="18">
        <f t="shared" si="18"/>
        <v>10.21115732679865</v>
      </c>
      <c r="M69" s="5">
        <f t="shared" si="19"/>
        <v>4.2324413384429698E-3</v>
      </c>
      <c r="N69" s="5">
        <f t="shared" si="19"/>
        <v>3.9334040476876097E-3</v>
      </c>
      <c r="O69" s="6">
        <f t="shared" si="19"/>
        <v>4.4929222234271066E-4</v>
      </c>
      <c r="Q69" s="11">
        <f t="shared" si="23"/>
        <v>187559648</v>
      </c>
      <c r="R69" s="11">
        <f t="shared" si="23"/>
        <v>23040336</v>
      </c>
      <c r="S69" s="8">
        <f t="shared" si="23"/>
        <v>1960734291.4000001</v>
      </c>
      <c r="U69" s="6">
        <f t="shared" si="13"/>
        <v>0.41777875949684168</v>
      </c>
      <c r="V69" s="6">
        <f t="shared" si="13"/>
        <v>0.48702172611553141</v>
      </c>
      <c r="W69" s="6">
        <f t="shared" si="13"/>
        <v>1.1690853052929216E-2</v>
      </c>
      <c r="Y69" s="8">
        <f t="shared" si="21"/>
        <v>2542431438397.9214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1868156</v>
      </c>
      <c r="D70" s="2">
        <v>182370</v>
      </c>
      <c r="E70" s="3">
        <v>75676424.829999924</v>
      </c>
      <c r="G70" s="7">
        <f t="shared" si="14"/>
        <v>40.508621779979791</v>
      </c>
      <c r="H70" s="7">
        <f t="shared" si="15"/>
        <v>486.10346135975749</v>
      </c>
      <c r="I70" s="7">
        <f t="shared" si="16"/>
        <v>414.96093014201853</v>
      </c>
      <c r="J70" s="2">
        <f t="shared" si="17"/>
        <v>155679.66666666666</v>
      </c>
      <c r="K70" s="18">
        <f t="shared" si="18"/>
        <v>10.243768163623402</v>
      </c>
      <c r="M70" s="5">
        <f t="shared" si="19"/>
        <v>4.1612143366071032E-3</v>
      </c>
      <c r="N70" s="5">
        <f t="shared" si="19"/>
        <v>3.8548983049417969E-3</v>
      </c>
      <c r="O70" s="6">
        <f t="shared" si="19"/>
        <v>4.5121971199211565E-4</v>
      </c>
      <c r="Q70" s="11">
        <f t="shared" si="23"/>
        <v>189427804</v>
      </c>
      <c r="R70" s="11">
        <f t="shared" si="23"/>
        <v>23222706</v>
      </c>
      <c r="S70" s="8">
        <f t="shared" si="23"/>
        <v>2036410716.23</v>
      </c>
      <c r="U70" s="6">
        <f t="shared" si="13"/>
        <v>0.42193997383344878</v>
      </c>
      <c r="V70" s="6">
        <f t="shared" si="13"/>
        <v>0.4908766244204732</v>
      </c>
      <c r="W70" s="6">
        <f t="shared" si="13"/>
        <v>1.2142072764921331E-2</v>
      </c>
      <c r="Y70" s="8">
        <f t="shared" si="21"/>
        <v>2486908191683.7324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Bottom 50%</v>
      </c>
      <c r="C71" s="2">
        <v>2758205</v>
      </c>
      <c r="D71" s="2">
        <v>268820</v>
      </c>
      <c r="E71" s="3">
        <v>114906390.76999998</v>
      </c>
      <c r="G71" s="7">
        <f t="shared" si="14"/>
        <v>41.659844271908717</v>
      </c>
      <c r="H71" s="7">
        <f t="shared" si="15"/>
        <v>499.91813126290458</v>
      </c>
      <c r="I71" s="7">
        <f t="shared" si="16"/>
        <v>427.44732821218651</v>
      </c>
      <c r="J71" s="2">
        <f t="shared" si="17"/>
        <v>229850.41666666666</v>
      </c>
      <c r="K71" s="18">
        <f t="shared" si="18"/>
        <v>10.260415891674727</v>
      </c>
      <c r="M71" s="5">
        <f t="shared" si="19"/>
        <v>6.1437493385463502E-3</v>
      </c>
      <c r="N71" s="5">
        <f t="shared" si="19"/>
        <v>5.6822600336374068E-3</v>
      </c>
      <c r="O71" s="6">
        <f t="shared" si="19"/>
        <v>6.8512788052243058E-4</v>
      </c>
      <c r="Q71" s="11">
        <f t="shared" si="23"/>
        <v>192186009</v>
      </c>
      <c r="R71" s="11">
        <f t="shared" si="23"/>
        <v>23491526</v>
      </c>
      <c r="S71" s="8">
        <f t="shared" si="23"/>
        <v>2151317107</v>
      </c>
      <c r="U71" s="6">
        <f t="shared" si="13"/>
        <v>0.42808372317199517</v>
      </c>
      <c r="V71" s="6">
        <f t="shared" si="13"/>
        <v>0.49655888445411062</v>
      </c>
      <c r="W71" s="6">
        <f t="shared" si="13"/>
        <v>1.2827200645443763E-2</v>
      </c>
      <c r="Y71" s="8">
        <f t="shared" si="21"/>
        <v>3646412074999.4434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Top 25% to 50%</v>
      </c>
      <c r="C72" s="2">
        <v>2686036</v>
      </c>
      <c r="D72" s="2">
        <v>261443</v>
      </c>
      <c r="E72" s="3">
        <v>115670376.03000021</v>
      </c>
      <c r="G72" s="7">
        <f t="shared" si="14"/>
        <v>43.063598563087098</v>
      </c>
      <c r="H72" s="7">
        <f t="shared" si="15"/>
        <v>516.76318275704512</v>
      </c>
      <c r="I72" s="7">
        <f t="shared" si="16"/>
        <v>442.4305719793615</v>
      </c>
      <c r="J72" s="2">
        <f t="shared" si="17"/>
        <v>223836.33333333334</v>
      </c>
      <c r="K72" s="18">
        <f t="shared" si="18"/>
        <v>10.273887616038678</v>
      </c>
      <c r="M72" s="5">
        <f t="shared" si="19"/>
        <v>5.9829968759797349E-3</v>
      </c>
      <c r="N72" s="5">
        <f t="shared" si="19"/>
        <v>5.526326575307881E-3</v>
      </c>
      <c r="O72" s="6">
        <f t="shared" si="19"/>
        <v>6.8968313283195655E-4</v>
      </c>
      <c r="Q72" s="11">
        <f t="shared" si="23"/>
        <v>194872045</v>
      </c>
      <c r="R72" s="11">
        <f t="shared" si="23"/>
        <v>23752969</v>
      </c>
      <c r="S72" s="8">
        <f t="shared" si="23"/>
        <v>2266987483.0300002</v>
      </c>
      <c r="U72" s="6">
        <f t="shared" si="13"/>
        <v>0.43406672004797486</v>
      </c>
      <c r="V72" s="6">
        <f t="shared" si="13"/>
        <v>0.5020852110294185</v>
      </c>
      <c r="W72" s="6">
        <f t="shared" si="13"/>
        <v>1.3516883778275719E-2</v>
      </c>
      <c r="Y72" s="8">
        <f t="shared" si="21"/>
        <v>3521030396702.7891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Top 25% to 50%</v>
      </c>
      <c r="C73" s="2">
        <v>2635400</v>
      </c>
      <c r="D73" s="2">
        <v>256170</v>
      </c>
      <c r="E73" s="3">
        <v>117178363.12999964</v>
      </c>
      <c r="G73" s="7">
        <f t="shared" si="14"/>
        <v>44.463217397738347</v>
      </c>
      <c r="H73" s="7">
        <f t="shared" si="15"/>
        <v>533.55860877286023</v>
      </c>
      <c r="I73" s="7">
        <f t="shared" si="16"/>
        <v>457.42422270367194</v>
      </c>
      <c r="J73" s="2">
        <f t="shared" si="17"/>
        <v>219616.66666666666</v>
      </c>
      <c r="K73" s="18">
        <f t="shared" si="18"/>
        <v>10.287699574501307</v>
      </c>
      <c r="M73" s="5">
        <f t="shared" si="19"/>
        <v>5.8702079819321082E-3</v>
      </c>
      <c r="N73" s="5">
        <f t="shared" si="19"/>
        <v>5.4148670218618199E-3</v>
      </c>
      <c r="O73" s="6">
        <f t="shared" si="19"/>
        <v>6.9867448656567343E-4</v>
      </c>
      <c r="Q73" s="11">
        <f t="shared" si="23"/>
        <v>197507445</v>
      </c>
      <c r="R73" s="11">
        <f t="shared" si="23"/>
        <v>24009139</v>
      </c>
      <c r="S73" s="8">
        <f t="shared" si="23"/>
        <v>2384165846.1599998</v>
      </c>
      <c r="U73" s="6">
        <f t="shared" si="13"/>
        <v>0.43993692802990697</v>
      </c>
      <c r="V73" s="6">
        <f t="shared" si="13"/>
        <v>0.50750007805128028</v>
      </c>
      <c r="W73" s="6">
        <f t="shared" si="13"/>
        <v>1.4215558264841393E-2</v>
      </c>
      <c r="Y73" s="8">
        <f t="shared" si="21"/>
        <v>3425456631272.3413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Top 25% to 50%</v>
      </c>
      <c r="C74" s="2">
        <v>2568673</v>
      </c>
      <c r="D74" s="2">
        <v>248738</v>
      </c>
      <c r="E74" s="3">
        <v>117518896.25</v>
      </c>
      <c r="G74" s="7">
        <f t="shared" si="14"/>
        <v>45.750820073244043</v>
      </c>
      <c r="H74" s="7">
        <f t="shared" si="15"/>
        <v>549.00984087892857</v>
      </c>
      <c r="I74" s="7">
        <f t="shared" si="16"/>
        <v>472.46056593684921</v>
      </c>
      <c r="J74" s="2">
        <f t="shared" si="17"/>
        <v>214056.08333333334</v>
      </c>
      <c r="K74" s="18">
        <f t="shared" si="18"/>
        <v>10.326821796428371</v>
      </c>
      <c r="M74" s="5">
        <f t="shared" si="19"/>
        <v>5.7215772738762596E-3</v>
      </c>
      <c r="N74" s="5">
        <f t="shared" si="19"/>
        <v>5.2577709852202267E-3</v>
      </c>
      <c r="O74" s="6">
        <f t="shared" si="19"/>
        <v>7.0070491092405864E-4</v>
      </c>
      <c r="Q74" s="11">
        <f t="shared" ref="Q74:S89" si="24">+Q73+C74</f>
        <v>200076118</v>
      </c>
      <c r="R74" s="11">
        <f t="shared" si="24"/>
        <v>24257877</v>
      </c>
      <c r="S74" s="8">
        <f t="shared" si="24"/>
        <v>2501684742.4099998</v>
      </c>
      <c r="U74" s="6">
        <f t="shared" si="13"/>
        <v>0.44565850530378326</v>
      </c>
      <c r="V74" s="6">
        <f t="shared" si="13"/>
        <v>0.51275784903650057</v>
      </c>
      <c r="W74" s="6">
        <f t="shared" si="13"/>
        <v>1.4916263175765452E-2</v>
      </c>
      <c r="Y74" s="8">
        <f t="shared" si="21"/>
        <v>3312652442150.1519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Top 25% to 50%</v>
      </c>
      <c r="C75" s="2">
        <v>3342908</v>
      </c>
      <c r="D75" s="2">
        <v>323275</v>
      </c>
      <c r="E75" s="3">
        <v>158385154.48000002</v>
      </c>
      <c r="G75" s="7">
        <f t="shared" si="14"/>
        <v>47.379453601475127</v>
      </c>
      <c r="H75" s="7">
        <f t="shared" si="15"/>
        <v>568.55344321770156</v>
      </c>
      <c r="I75" s="7">
        <f t="shared" si="16"/>
        <v>489.93938436315835</v>
      </c>
      <c r="J75" s="2">
        <f t="shared" si="17"/>
        <v>278575.66666666669</v>
      </c>
      <c r="K75" s="18">
        <f t="shared" si="18"/>
        <v>10.340756322016858</v>
      </c>
      <c r="M75" s="5">
        <f t="shared" si="19"/>
        <v>7.446142985681377E-3</v>
      </c>
      <c r="N75" s="5">
        <f t="shared" si="19"/>
        <v>6.8333182515219575E-3</v>
      </c>
      <c r="O75" s="6">
        <f t="shared" si="19"/>
        <v>9.4436945123709567E-4</v>
      </c>
      <c r="Q75" s="11">
        <f t="shared" si="24"/>
        <v>203419026</v>
      </c>
      <c r="R75" s="11">
        <f t="shared" si="24"/>
        <v>24581152</v>
      </c>
      <c r="S75" s="8">
        <f t="shared" si="24"/>
        <v>2660069896.8899999</v>
      </c>
      <c r="U75" s="6">
        <f t="shared" si="13"/>
        <v>0.45310464828946462</v>
      </c>
      <c r="V75" s="6">
        <f t="shared" si="13"/>
        <v>0.51959116728802246</v>
      </c>
      <c r="W75" s="6">
        <f t="shared" si="13"/>
        <v>1.5860632627002547E-2</v>
      </c>
      <c r="Y75" s="8">
        <f t="shared" si="21"/>
        <v>4268404640362.2227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Top 25% to 50%</v>
      </c>
      <c r="C76" s="2">
        <v>3254988</v>
      </c>
      <c r="D76" s="2">
        <v>313917</v>
      </c>
      <c r="E76" s="3">
        <v>160066523.44000006</v>
      </c>
      <c r="G76" s="7">
        <f t="shared" si="14"/>
        <v>49.175764531236382</v>
      </c>
      <c r="H76" s="7">
        <f t="shared" si="15"/>
        <v>590.10917437483658</v>
      </c>
      <c r="I76" s="7">
        <f t="shared" si="16"/>
        <v>509.90078090705521</v>
      </c>
      <c r="J76" s="2">
        <f t="shared" si="17"/>
        <v>271249</v>
      </c>
      <c r="K76" s="18">
        <f t="shared" si="18"/>
        <v>10.368944657345731</v>
      </c>
      <c r="M76" s="5">
        <f t="shared" si="19"/>
        <v>7.2503060403328635E-3</v>
      </c>
      <c r="N76" s="5">
        <f t="shared" si="19"/>
        <v>6.6355108361704999E-3</v>
      </c>
      <c r="O76" s="6">
        <f t="shared" si="19"/>
        <v>9.5439459208628322E-4</v>
      </c>
      <c r="Q76" s="11">
        <f t="shared" si="24"/>
        <v>206674014</v>
      </c>
      <c r="R76" s="11">
        <f t="shared" si="24"/>
        <v>24895069</v>
      </c>
      <c r="S76" s="8">
        <f t="shared" si="24"/>
        <v>2820136420.3299999</v>
      </c>
      <c r="U76" s="6">
        <f t="shared" si="13"/>
        <v>0.46035495432979751</v>
      </c>
      <c r="V76" s="6">
        <f t="shared" si="13"/>
        <v>0.52622667812419299</v>
      </c>
      <c r="W76" s="6">
        <f t="shared" si="13"/>
        <v>1.681502721908883E-2</v>
      </c>
      <c r="Y76" s="8">
        <f t="shared" si="21"/>
        <v>4110495352559.4692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Top 25% to 50%</v>
      </c>
      <c r="C77" s="2">
        <v>3167399</v>
      </c>
      <c r="D77" s="2">
        <v>304889</v>
      </c>
      <c r="E77" s="3">
        <v>161572262.5</v>
      </c>
      <c r="G77" s="7">
        <f t="shared" si="14"/>
        <v>51.011022766629651</v>
      </c>
      <c r="H77" s="7">
        <f t="shared" si="15"/>
        <v>612.13227319955581</v>
      </c>
      <c r="I77" s="7">
        <f t="shared" si="16"/>
        <v>529.93798562755626</v>
      </c>
      <c r="J77" s="2">
        <f t="shared" si="17"/>
        <v>263949.91666666669</v>
      </c>
      <c r="K77" s="18">
        <f t="shared" si="18"/>
        <v>10.388695558055554</v>
      </c>
      <c r="M77" s="5">
        <f t="shared" si="19"/>
        <v>7.0552063792076259E-3</v>
      </c>
      <c r="N77" s="5">
        <f t="shared" si="19"/>
        <v>6.4446788906914491E-3</v>
      </c>
      <c r="O77" s="6">
        <f t="shared" si="19"/>
        <v>9.6337254191034938E-4</v>
      </c>
      <c r="Q77" s="11">
        <f t="shared" si="24"/>
        <v>209841413</v>
      </c>
      <c r="R77" s="11">
        <f t="shared" si="24"/>
        <v>25199958</v>
      </c>
      <c r="S77" s="8">
        <f t="shared" si="24"/>
        <v>2981708682.8299999</v>
      </c>
      <c r="U77" s="6">
        <f t="shared" si="13"/>
        <v>0.4674101607090051</v>
      </c>
      <c r="V77" s="6">
        <f t="shared" si="13"/>
        <v>0.53267135701488444</v>
      </c>
      <c r="W77" s="6">
        <f t="shared" si="13"/>
        <v>1.7778399760999181E-2</v>
      </c>
      <c r="Y77" s="8">
        <f t="shared" si="21"/>
        <v>3954755636492.2129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Top 25% to 50%</v>
      </c>
      <c r="C78" s="2">
        <v>3076937</v>
      </c>
      <c r="D78" s="2">
        <v>295898</v>
      </c>
      <c r="E78" s="3">
        <v>162717751.19000006</v>
      </c>
      <c r="G78" s="7">
        <f t="shared" si="14"/>
        <v>52.883029841039985</v>
      </c>
      <c r="H78" s="7">
        <f t="shared" si="15"/>
        <v>634.59635809247982</v>
      </c>
      <c r="I78" s="7">
        <f t="shared" si="16"/>
        <v>549.91162897349784</v>
      </c>
      <c r="J78" s="2">
        <f t="shared" si="17"/>
        <v>256411.41666666666</v>
      </c>
      <c r="K78" s="18">
        <f t="shared" si="18"/>
        <v>10.398640747825263</v>
      </c>
      <c r="M78" s="5">
        <f t="shared" si="19"/>
        <v>6.853707269219942E-3</v>
      </c>
      <c r="N78" s="5">
        <f t="shared" si="19"/>
        <v>6.2546290433496072E-3</v>
      </c>
      <c r="O78" s="6">
        <f t="shared" si="19"/>
        <v>9.7020250352591387E-4</v>
      </c>
      <c r="Q78" s="11">
        <f t="shared" si="24"/>
        <v>212918350</v>
      </c>
      <c r="R78" s="11">
        <f t="shared" si="24"/>
        <v>25495856</v>
      </c>
      <c r="S78" s="8">
        <f t="shared" si="24"/>
        <v>3144426434.02</v>
      </c>
      <c r="U78" s="6">
        <f t="shared" si="13"/>
        <v>0.47426386797822506</v>
      </c>
      <c r="V78" s="6">
        <f t="shared" si="13"/>
        <v>0.53892598605823405</v>
      </c>
      <c r="W78" s="6">
        <f t="shared" si="13"/>
        <v>1.8748602264525092E-2</v>
      </c>
      <c r="Y78" s="8">
        <f t="shared" si="21"/>
        <v>3797344040747.8833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Top 25% to 50%</v>
      </c>
      <c r="C79" s="2">
        <v>2984214</v>
      </c>
      <c r="D79" s="2">
        <v>286260</v>
      </c>
      <c r="E79" s="3">
        <v>163148303.44999981</v>
      </c>
      <c r="G79" s="7">
        <f t="shared" si="14"/>
        <v>54.670443691370593</v>
      </c>
      <c r="H79" s="7">
        <f t="shared" si="15"/>
        <v>656.04532429644712</v>
      </c>
      <c r="I79" s="7">
        <f t="shared" si="16"/>
        <v>569.93049482987431</v>
      </c>
      <c r="J79" s="2">
        <f t="shared" si="17"/>
        <v>248684.5</v>
      </c>
      <c r="K79" s="18">
        <f t="shared" si="18"/>
        <v>10.424837560259904</v>
      </c>
      <c r="M79" s="5">
        <f t="shared" si="19"/>
        <v>6.6471719065771973E-3</v>
      </c>
      <c r="N79" s="5">
        <f t="shared" si="19"/>
        <v>6.0509030475003498E-3</v>
      </c>
      <c r="O79" s="6">
        <f t="shared" si="19"/>
        <v>9.7276966585144739E-4</v>
      </c>
      <c r="Q79" s="11">
        <f t="shared" si="24"/>
        <v>215902564</v>
      </c>
      <c r="R79" s="11">
        <f t="shared" si="24"/>
        <v>25782116</v>
      </c>
      <c r="S79" s="8">
        <f t="shared" si="24"/>
        <v>3307574737.4699998</v>
      </c>
      <c r="U79" s="6">
        <f t="shared" si="13"/>
        <v>0.48091103988480227</v>
      </c>
      <c r="V79" s="6">
        <f t="shared" si="13"/>
        <v>0.54497688910573439</v>
      </c>
      <c r="W79" s="6">
        <f t="shared" si="13"/>
        <v>1.9721371930376541E-2</v>
      </c>
      <c r="Y79" s="8">
        <f t="shared" si="21"/>
        <v>3641972015637.8188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Top 25% to 50%</v>
      </c>
      <c r="C80" s="2">
        <v>2896724</v>
      </c>
      <c r="D80" s="2">
        <v>277153</v>
      </c>
      <c r="E80" s="3">
        <v>163501509.82000017</v>
      </c>
      <c r="G80" s="7">
        <f t="shared" si="14"/>
        <v>56.443592768934899</v>
      </c>
      <c r="H80" s="7">
        <f t="shared" si="15"/>
        <v>677.32311322721876</v>
      </c>
      <c r="I80" s="7">
        <f t="shared" si="16"/>
        <v>589.93231110614056</v>
      </c>
      <c r="J80" s="2">
        <f t="shared" si="17"/>
        <v>241393.66666666666</v>
      </c>
      <c r="K80" s="18">
        <f t="shared" si="18"/>
        <v>10.451714396019527</v>
      </c>
      <c r="M80" s="5">
        <f t="shared" si="19"/>
        <v>6.4522927624855071E-3</v>
      </c>
      <c r="N80" s="5">
        <f t="shared" si="19"/>
        <v>5.8584012168094194E-3</v>
      </c>
      <c r="O80" s="6">
        <f t="shared" si="19"/>
        <v>9.7487565430033835E-4</v>
      </c>
      <c r="Q80" s="11">
        <f t="shared" si="24"/>
        <v>218799288</v>
      </c>
      <c r="R80" s="11">
        <f t="shared" si="24"/>
        <v>26059269</v>
      </c>
      <c r="S80" s="8">
        <f t="shared" si="24"/>
        <v>3471076247.29</v>
      </c>
      <c r="U80" s="6">
        <f t="shared" si="13"/>
        <v>0.48736333264728776</v>
      </c>
      <c r="V80" s="6">
        <f t="shared" si="13"/>
        <v>0.55083529032254386</v>
      </c>
      <c r="W80" s="6">
        <f t="shared" si="13"/>
        <v>2.0696247584676881E-2</v>
      </c>
      <c r="Y80" s="8">
        <f t="shared" si="21"/>
        <v>3495995311430.9233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Top 25% to 50%</v>
      </c>
      <c r="C81" s="2">
        <v>2828021</v>
      </c>
      <c r="D81" s="2">
        <v>270572</v>
      </c>
      <c r="E81" s="3">
        <v>165024996.65999985</v>
      </c>
      <c r="G81" s="7">
        <f t="shared" si="14"/>
        <v>58.353525896731263</v>
      </c>
      <c r="H81" s="7">
        <f t="shared" si="15"/>
        <v>700.24231076077513</v>
      </c>
      <c r="I81" s="7">
        <f t="shared" si="16"/>
        <v>609.91158235146224</v>
      </c>
      <c r="J81" s="2">
        <f t="shared" si="17"/>
        <v>235668.41666666666</v>
      </c>
      <c r="K81" s="18">
        <f t="shared" si="18"/>
        <v>10.452009077066363</v>
      </c>
      <c r="M81" s="5">
        <f t="shared" si="19"/>
        <v>6.2992606235378395E-3</v>
      </c>
      <c r="N81" s="5">
        <f t="shared" si="19"/>
        <v>5.7192934373236385E-3</v>
      </c>
      <c r="O81" s="6">
        <f t="shared" si="19"/>
        <v>9.8395942503491868E-4</v>
      </c>
      <c r="Q81" s="11">
        <f t="shared" si="24"/>
        <v>221627309</v>
      </c>
      <c r="R81" s="11">
        <f t="shared" si="24"/>
        <v>26329841</v>
      </c>
      <c r="S81" s="8">
        <f t="shared" si="24"/>
        <v>3636101243.9499998</v>
      </c>
      <c r="U81" s="6">
        <f t="shared" si="13"/>
        <v>0.49366259327082562</v>
      </c>
      <c r="V81" s="6">
        <f t="shared" si="13"/>
        <v>0.55655458375986744</v>
      </c>
      <c r="W81" s="6">
        <f t="shared" si="13"/>
        <v>2.1680207009711797E-2</v>
      </c>
      <c r="Y81" s="8">
        <f t="shared" si="21"/>
        <v>3372092350313.355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Top 25% to 50%</v>
      </c>
      <c r="C82" s="2">
        <v>2733933</v>
      </c>
      <c r="D82" s="2">
        <v>261009</v>
      </c>
      <c r="E82" s="3">
        <v>164410519.76000023</v>
      </c>
      <c r="G82" s="7">
        <f t="shared" si="14"/>
        <v>60.136996685727205</v>
      </c>
      <c r="H82" s="7">
        <f t="shared" si="15"/>
        <v>721.64396022872643</v>
      </c>
      <c r="I82" s="7">
        <f t="shared" si="16"/>
        <v>629.90364224988502</v>
      </c>
      <c r="J82" s="2">
        <f t="shared" si="17"/>
        <v>227827.75</v>
      </c>
      <c r="K82" s="18">
        <f t="shared" si="18"/>
        <v>10.474477891566957</v>
      </c>
      <c r="M82" s="5">
        <f t="shared" si="19"/>
        <v>6.0896847987658778E-3</v>
      </c>
      <c r="N82" s="5">
        <f t="shared" si="19"/>
        <v>5.5171527755362914E-3</v>
      </c>
      <c r="O82" s="6">
        <f t="shared" si="19"/>
        <v>9.8029561440345081E-4</v>
      </c>
      <c r="Q82" s="11">
        <f t="shared" si="24"/>
        <v>224361242</v>
      </c>
      <c r="R82" s="11">
        <f t="shared" si="24"/>
        <v>26590850</v>
      </c>
      <c r="S82" s="8">
        <f t="shared" si="24"/>
        <v>3800511763.71</v>
      </c>
      <c r="U82" s="6">
        <f t="shared" si="13"/>
        <v>0.49975227806959149</v>
      </c>
      <c r="V82" s="6">
        <f t="shared" si="13"/>
        <v>0.56207173653540377</v>
      </c>
      <c r="W82" s="6">
        <f t="shared" si="13"/>
        <v>2.2660502624115248E-2</v>
      </c>
      <c r="Y82" s="8">
        <f t="shared" si="21"/>
        <v>3223119685862.7324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Top 25% to 50%</v>
      </c>
      <c r="C83" s="2">
        <v>2672935</v>
      </c>
      <c r="D83" s="2">
        <v>255003</v>
      </c>
      <c r="E83" s="3">
        <v>165730141</v>
      </c>
      <c r="G83" s="7">
        <f t="shared" si="14"/>
        <v>62.003056939282096</v>
      </c>
      <c r="H83" s="7">
        <f t="shared" si="15"/>
        <v>744.03668327138519</v>
      </c>
      <c r="I83" s="7">
        <f t="shared" si="16"/>
        <v>649.91447551597435</v>
      </c>
      <c r="J83" s="2">
        <f t="shared" si="17"/>
        <v>222744.58333333334</v>
      </c>
      <c r="K83" s="18">
        <f t="shared" si="18"/>
        <v>10.481974721866017</v>
      </c>
      <c r="M83" s="5">
        <f t="shared" si="19"/>
        <v>5.9538151218736053E-3</v>
      </c>
      <c r="N83" s="5">
        <f t="shared" si="19"/>
        <v>5.3901992238584917E-3</v>
      </c>
      <c r="O83" s="6">
        <f t="shared" si="19"/>
        <v>9.8816383911397299E-4</v>
      </c>
      <c r="Q83" s="11">
        <f t="shared" si="24"/>
        <v>227034177</v>
      </c>
      <c r="R83" s="11">
        <f t="shared" si="24"/>
        <v>26845853</v>
      </c>
      <c r="S83" s="8">
        <f t="shared" si="24"/>
        <v>3966241904.71</v>
      </c>
      <c r="U83" s="6">
        <f t="shared" si="13"/>
        <v>0.50570609319146509</v>
      </c>
      <c r="V83" s="6">
        <f t="shared" si="13"/>
        <v>0.56746193575926229</v>
      </c>
      <c r="W83" s="6">
        <f t="shared" si="13"/>
        <v>2.3648666463229221E-2</v>
      </c>
      <c r="Y83" s="8">
        <f t="shared" si="21"/>
        <v>3113797521253.2344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Top 25% to 50%</v>
      </c>
      <c r="C84" s="2">
        <v>2594982</v>
      </c>
      <c r="D84" s="2">
        <v>247164</v>
      </c>
      <c r="E84" s="3">
        <v>165583558.50999975</v>
      </c>
      <c r="G84" s="7">
        <f t="shared" si="14"/>
        <v>63.809135674158725</v>
      </c>
      <c r="H84" s="7">
        <f t="shared" si="15"/>
        <v>765.70962808990475</v>
      </c>
      <c r="I84" s="7">
        <f t="shared" si="16"/>
        <v>669.93396493825867</v>
      </c>
      <c r="J84" s="2">
        <f t="shared" si="17"/>
        <v>216248.5</v>
      </c>
      <c r="K84" s="18">
        <f t="shared" si="18"/>
        <v>10.499028984803612</v>
      </c>
      <c r="M84" s="5">
        <f t="shared" si="19"/>
        <v>5.7801791186803319E-3</v>
      </c>
      <c r="N84" s="5">
        <f t="shared" si="19"/>
        <v>5.2245001077075963E-3</v>
      </c>
      <c r="O84" s="6">
        <f t="shared" si="19"/>
        <v>9.872898428982483E-4</v>
      </c>
      <c r="Q84" s="11">
        <f t="shared" si="24"/>
        <v>229629159</v>
      </c>
      <c r="R84" s="11">
        <f t="shared" si="24"/>
        <v>27093017</v>
      </c>
      <c r="S84" s="8">
        <f t="shared" si="24"/>
        <v>4131825463.2199998</v>
      </c>
      <c r="U84" s="6">
        <f t="shared" si="13"/>
        <v>0.51148627231014543</v>
      </c>
      <c r="V84" s="6">
        <f t="shared" si="13"/>
        <v>0.57268643586696988</v>
      </c>
      <c r="W84" s="6">
        <f t="shared" si="13"/>
        <v>2.4635956306127471E-2</v>
      </c>
      <c r="Y84" s="8">
        <f t="shared" si="21"/>
        <v>2988042523725.0327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Top 25% to 50%</v>
      </c>
      <c r="C85" s="2">
        <v>2518635</v>
      </c>
      <c r="D85" s="2">
        <v>239699</v>
      </c>
      <c r="E85" s="3">
        <v>165374504.6500001</v>
      </c>
      <c r="G85" s="7">
        <f t="shared" si="14"/>
        <v>65.660369466000475</v>
      </c>
      <c r="H85" s="7">
        <f t="shared" si="15"/>
        <v>787.9244335920057</v>
      </c>
      <c r="I85" s="7">
        <f t="shared" si="16"/>
        <v>689.9257178795076</v>
      </c>
      <c r="J85" s="2">
        <f t="shared" si="17"/>
        <v>209886.25</v>
      </c>
      <c r="K85" s="18">
        <f t="shared" si="18"/>
        <v>10.507490644516665</v>
      </c>
      <c r="M85" s="5">
        <f t="shared" si="19"/>
        <v>5.6101203918090519E-3</v>
      </c>
      <c r="N85" s="5">
        <f t="shared" si="19"/>
        <v>5.066706524078762E-3</v>
      </c>
      <c r="O85" s="6">
        <f t="shared" si="19"/>
        <v>9.8604336194051557E-4</v>
      </c>
      <c r="Q85" s="11">
        <f t="shared" si="24"/>
        <v>232147794</v>
      </c>
      <c r="R85" s="11">
        <f t="shared" si="24"/>
        <v>27332716</v>
      </c>
      <c r="S85" s="8">
        <f t="shared" si="24"/>
        <v>4297199967.8699999</v>
      </c>
      <c r="U85" s="6">
        <f t="shared" si="13"/>
        <v>0.51709639270195451</v>
      </c>
      <c r="V85" s="6">
        <f t="shared" si="13"/>
        <v>0.57775314239104858</v>
      </c>
      <c r="W85" s="6">
        <f t="shared" si="13"/>
        <v>2.5621999668067986E-2</v>
      </c>
      <c r="Y85" s="8">
        <f t="shared" si="21"/>
        <v>2865571289552.0142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Top 25% to 50%</v>
      </c>
      <c r="C86" s="2">
        <v>3060263</v>
      </c>
      <c r="D86" s="2">
        <v>290452</v>
      </c>
      <c r="E86" s="3">
        <v>206916780.53999996</v>
      </c>
      <c r="G86" s="7">
        <f t="shared" si="14"/>
        <v>67.614051648502098</v>
      </c>
      <c r="H86" s="7">
        <f t="shared" si="15"/>
        <v>811.36861978202523</v>
      </c>
      <c r="I86" s="7">
        <f t="shared" si="16"/>
        <v>712.39578498340506</v>
      </c>
      <c r="J86" s="2">
        <f t="shared" si="17"/>
        <v>255021.91666666666</v>
      </c>
      <c r="K86" s="18">
        <f t="shared" si="18"/>
        <v>10.53620908101855</v>
      </c>
      <c r="M86" s="5">
        <f t="shared" si="19"/>
        <v>6.8165668549030507E-3</v>
      </c>
      <c r="N86" s="5">
        <f t="shared" si="19"/>
        <v>6.139512652667406E-3</v>
      </c>
      <c r="O86" s="6">
        <f t="shared" si="19"/>
        <v>1.2337386488768497E-3</v>
      </c>
      <c r="Q86" s="11">
        <f t="shared" si="24"/>
        <v>235208057</v>
      </c>
      <c r="R86" s="11">
        <f t="shared" si="24"/>
        <v>27623168</v>
      </c>
      <c r="S86" s="8">
        <f t="shared" si="24"/>
        <v>4504116748.4099998</v>
      </c>
      <c r="U86" s="6">
        <f t="shared" si="13"/>
        <v>0.52391295955685757</v>
      </c>
      <c r="V86" s="6">
        <f t="shared" si="13"/>
        <v>0.58389265504371601</v>
      </c>
      <c r="W86" s="6">
        <f t="shared" si="13"/>
        <v>2.6855738316944835E-2</v>
      </c>
      <c r="Y86" s="8">
        <f t="shared" si="21"/>
        <v>3437764382844.7261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Top 25% to 50%</v>
      </c>
      <c r="C87" s="2">
        <v>2947644</v>
      </c>
      <c r="D87" s="2">
        <v>279552</v>
      </c>
      <c r="E87" s="3">
        <v>206144848.51000023</v>
      </c>
      <c r="G87" s="7">
        <f t="shared" si="14"/>
        <v>69.935463207225922</v>
      </c>
      <c r="H87" s="7">
        <f t="shared" si="15"/>
        <v>839.22555848671107</v>
      </c>
      <c r="I87" s="7">
        <f t="shared" si="16"/>
        <v>737.41146015768163</v>
      </c>
      <c r="J87" s="2">
        <f t="shared" si="17"/>
        <v>245637</v>
      </c>
      <c r="K87" s="18">
        <f t="shared" si="18"/>
        <v>10.544170673076923</v>
      </c>
      <c r="M87" s="5">
        <f t="shared" si="19"/>
        <v>6.5657142508515924E-3</v>
      </c>
      <c r="N87" s="5">
        <f t="shared" si="19"/>
        <v>5.9091107690030665E-3</v>
      </c>
      <c r="O87" s="6">
        <f t="shared" si="19"/>
        <v>1.2291360140531721E-3</v>
      </c>
      <c r="Q87" s="11">
        <f t="shared" si="24"/>
        <v>238155701</v>
      </c>
      <c r="R87" s="11">
        <f t="shared" si="24"/>
        <v>27902720</v>
      </c>
      <c r="S87" s="8">
        <f t="shared" si="24"/>
        <v>4710261596.9200001</v>
      </c>
      <c r="U87" s="6">
        <f t="shared" si="13"/>
        <v>0.53047867380770908</v>
      </c>
      <c r="V87" s="6">
        <f t="shared" si="13"/>
        <v>0.58980176581271904</v>
      </c>
      <c r="W87" s="6">
        <f t="shared" si="13"/>
        <v>2.8084874330998006E-2</v>
      </c>
      <c r="Y87" s="8">
        <f t="shared" si="21"/>
        <v>3261197209751.752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Top 25% to 50%</v>
      </c>
      <c r="C88" s="2">
        <v>2863393</v>
      </c>
      <c r="D88" s="2">
        <v>271202</v>
      </c>
      <c r="E88" s="3">
        <v>206771692.5</v>
      </c>
      <c r="G88" s="7">
        <f t="shared" si="14"/>
        <v>72.212124741521677</v>
      </c>
      <c r="H88" s="7">
        <f t="shared" si="15"/>
        <v>866.54549689826013</v>
      </c>
      <c r="I88" s="7">
        <f t="shared" si="16"/>
        <v>762.42687185197747</v>
      </c>
      <c r="J88" s="2">
        <f t="shared" si="17"/>
        <v>238616.08333333334</v>
      </c>
      <c r="K88" s="18">
        <f t="shared" si="18"/>
        <v>10.558155913304475</v>
      </c>
      <c r="M88" s="5">
        <f t="shared" si="19"/>
        <v>6.3780498004130399E-3</v>
      </c>
      <c r="N88" s="5">
        <f t="shared" si="19"/>
        <v>5.732610243443687E-3</v>
      </c>
      <c r="O88" s="6">
        <f t="shared" si="19"/>
        <v>1.2328735633000752E-3</v>
      </c>
      <c r="Q88" s="11">
        <f t="shared" si="24"/>
        <v>241019094</v>
      </c>
      <c r="R88" s="11">
        <f t="shared" si="24"/>
        <v>28173922</v>
      </c>
      <c r="S88" s="8">
        <f t="shared" si="24"/>
        <v>4917033289.4200001</v>
      </c>
      <c r="U88" s="6">
        <f t="shared" si="13"/>
        <v>0.5368567236081222</v>
      </c>
      <c r="V88" s="6">
        <f t="shared" si="13"/>
        <v>0.59553437605616277</v>
      </c>
      <c r="W88" s="6">
        <f t="shared" si="13"/>
        <v>2.9317747894298082E-2</v>
      </c>
      <c r="Y88" s="8">
        <f t="shared" si="21"/>
        <v>3120655892583.8408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Top 25% to 50%</v>
      </c>
      <c r="C89" s="2">
        <v>2772308</v>
      </c>
      <c r="D89" s="2">
        <v>262418</v>
      </c>
      <c r="E89" s="3">
        <v>206626780.11999989</v>
      </c>
      <c r="G89" s="7">
        <f t="shared" si="14"/>
        <v>74.532404090743128</v>
      </c>
      <c r="H89" s="7">
        <f t="shared" si="15"/>
        <v>894.3888490889176</v>
      </c>
      <c r="I89" s="7">
        <f t="shared" si="16"/>
        <v>787.39560594166517</v>
      </c>
      <c r="J89" s="2">
        <f t="shared" si="17"/>
        <v>231025.66666666666</v>
      </c>
      <c r="K89" s="18">
        <f t="shared" si="18"/>
        <v>10.564473473618426</v>
      </c>
      <c r="M89" s="5">
        <f t="shared" si="19"/>
        <v>6.1751629923253544E-3</v>
      </c>
      <c r="N89" s="5">
        <f t="shared" si="19"/>
        <v>5.5469359181127189E-3</v>
      </c>
      <c r="O89" s="6">
        <f t="shared" si="19"/>
        <v>1.232009525093796E-3</v>
      </c>
      <c r="Q89" s="11">
        <f t="shared" si="24"/>
        <v>243791402</v>
      </c>
      <c r="R89" s="11">
        <f t="shared" si="24"/>
        <v>28436340</v>
      </c>
      <c r="S89" s="8">
        <f t="shared" si="24"/>
        <v>5123660069.54</v>
      </c>
      <c r="U89" s="6">
        <f t="shared" ref="U89:W152" si="26">+Q89/C$16</f>
        <v>0.54303188660044754</v>
      </c>
      <c r="V89" s="6">
        <f t="shared" si="26"/>
        <v>0.6010813119742755</v>
      </c>
      <c r="W89" s="6">
        <f t="shared" si="26"/>
        <v>3.0549757419391879E-2</v>
      </c>
      <c r="Y89" s="8">
        <f t="shared" si="21"/>
        <v>2975041586895.7856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Top 25% to 50%</v>
      </c>
      <c r="C90" s="2">
        <v>2682292</v>
      </c>
      <c r="D90" s="2">
        <v>253640</v>
      </c>
      <c r="E90" s="3">
        <v>206063950.25</v>
      </c>
      <c r="G90" s="7">
        <f t="shared" ref="G90:G153" si="27">IF(C90=0,0,+E90/C90)</f>
        <v>76.823832099562608</v>
      </c>
      <c r="H90" s="7">
        <f t="shared" ref="H90:H153" si="28">+G90*12</f>
        <v>921.88598519475136</v>
      </c>
      <c r="I90" s="7">
        <f t="shared" ref="I90:I153" si="29">IF(D90=0,0,E90/D90)</f>
        <v>812.42686583346472</v>
      </c>
      <c r="J90" s="2">
        <f t="shared" ref="J90:J153" si="30">+C90/12</f>
        <v>223524.33333333334</v>
      </c>
      <c r="K90" s="18">
        <f t="shared" ref="K90:K153" si="31">IF(D90=0,0,C90/D90)</f>
        <v>10.575193187194449</v>
      </c>
      <c r="M90" s="5">
        <f t="shared" ref="M90:O153" si="32">+C90/C$16</f>
        <v>5.9746573227110267E-3</v>
      </c>
      <c r="N90" s="5">
        <f t="shared" si="32"/>
        <v>5.3613884195067027E-3</v>
      </c>
      <c r="O90" s="6">
        <f t="shared" si="32"/>
        <v>1.2286536592159825E-3</v>
      </c>
      <c r="Q90" s="11">
        <f t="shared" ref="Q90:S105" si="33">+Q89+C90</f>
        <v>246473694</v>
      </c>
      <c r="R90" s="11">
        <f t="shared" si="33"/>
        <v>28689980</v>
      </c>
      <c r="S90" s="8">
        <f t="shared" si="33"/>
        <v>5329724019.79</v>
      </c>
      <c r="U90" s="6">
        <f t="shared" si="26"/>
        <v>0.54900654392315851</v>
      </c>
      <c r="V90" s="6">
        <f t="shared" si="26"/>
        <v>0.60644270039378223</v>
      </c>
      <c r="W90" s="6">
        <f t="shared" si="26"/>
        <v>3.1778411078607863E-2</v>
      </c>
      <c r="Y90" s="8">
        <f t="shared" ref="Y90:Y153" si="34">((H90-$H$16)^2)*J90</f>
        <v>2834499698570.335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Top 25% to 50%</v>
      </c>
      <c r="C91" s="2">
        <v>2587103</v>
      </c>
      <c r="D91" s="2">
        <v>244336</v>
      </c>
      <c r="E91" s="3">
        <v>204608977.81000042</v>
      </c>
      <c r="G91" s="7">
        <f t="shared" si="27"/>
        <v>79.088067931582316</v>
      </c>
      <c r="H91" s="7">
        <f t="shared" si="28"/>
        <v>949.05681517898779</v>
      </c>
      <c r="I91" s="7">
        <f t="shared" si="29"/>
        <v>837.4082321475363</v>
      </c>
      <c r="J91" s="2">
        <f t="shared" si="30"/>
        <v>215591.91666666666</v>
      </c>
      <c r="K91" s="18">
        <f t="shared" si="31"/>
        <v>10.588300536965491</v>
      </c>
      <c r="M91" s="5">
        <f t="shared" si="32"/>
        <v>5.7626290812326413E-3</v>
      </c>
      <c r="N91" s="5">
        <f t="shared" si="32"/>
        <v>5.1647224446798208E-3</v>
      </c>
      <c r="O91" s="6">
        <f t="shared" si="32"/>
        <v>1.2199784047122468E-3</v>
      </c>
      <c r="Q91" s="11">
        <f t="shared" si="33"/>
        <v>249060797</v>
      </c>
      <c r="R91" s="11">
        <f t="shared" si="33"/>
        <v>28934316</v>
      </c>
      <c r="S91" s="8">
        <f t="shared" si="33"/>
        <v>5534332997.6000004</v>
      </c>
      <c r="U91" s="6">
        <f t="shared" si="26"/>
        <v>0.55476917300439121</v>
      </c>
      <c r="V91" s="6">
        <f t="shared" si="26"/>
        <v>0.61160742283846203</v>
      </c>
      <c r="W91" s="6">
        <f t="shared" si="26"/>
        <v>3.2998389483320109E-2</v>
      </c>
      <c r="Y91" s="8">
        <f t="shared" si="34"/>
        <v>2692348623413.3472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Top 25% to 50%</v>
      </c>
      <c r="C92" s="2">
        <v>2502532</v>
      </c>
      <c r="D92" s="2">
        <v>235796</v>
      </c>
      <c r="E92" s="3">
        <v>203364821.25</v>
      </c>
      <c r="G92" s="7">
        <f t="shared" si="27"/>
        <v>81.263624700902923</v>
      </c>
      <c r="H92" s="7">
        <f t="shared" si="28"/>
        <v>975.16349641083502</v>
      </c>
      <c r="I92" s="7">
        <f t="shared" si="29"/>
        <v>862.46086129535695</v>
      </c>
      <c r="J92" s="2">
        <f t="shared" si="30"/>
        <v>208544.33333333334</v>
      </c>
      <c r="K92" s="18">
        <f t="shared" si="31"/>
        <v>10.613123208196916</v>
      </c>
      <c r="M92" s="5">
        <f t="shared" si="32"/>
        <v>5.5742518484634303E-3</v>
      </c>
      <c r="N92" s="5">
        <f t="shared" si="32"/>
        <v>4.9842057394969344E-3</v>
      </c>
      <c r="O92" s="6">
        <f t="shared" si="32"/>
        <v>1.2125601371878812E-3</v>
      </c>
      <c r="Q92" s="11">
        <f t="shared" si="33"/>
        <v>251563329</v>
      </c>
      <c r="R92" s="11">
        <f t="shared" si="33"/>
        <v>29170112</v>
      </c>
      <c r="S92" s="8">
        <f t="shared" si="33"/>
        <v>5737697818.8500004</v>
      </c>
      <c r="U92" s="6">
        <f t="shared" si="26"/>
        <v>0.5603434248528546</v>
      </c>
      <c r="V92" s="6">
        <f t="shared" si="26"/>
        <v>0.61659162857795891</v>
      </c>
      <c r="W92" s="6">
        <f t="shared" si="26"/>
        <v>3.421094962050799E-2</v>
      </c>
      <c r="Y92" s="8">
        <f t="shared" si="34"/>
        <v>2565999831983.8003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Top 25% to 50%</v>
      </c>
      <c r="C93" s="2">
        <v>2444149</v>
      </c>
      <c r="D93" s="2">
        <v>230417</v>
      </c>
      <c r="E93" s="3">
        <v>204475230.46999931</v>
      </c>
      <c r="G93" s="7">
        <f t="shared" si="27"/>
        <v>83.659069258870602</v>
      </c>
      <c r="H93" s="7">
        <f t="shared" si="28"/>
        <v>1003.9088311064472</v>
      </c>
      <c r="I93" s="7">
        <f t="shared" si="29"/>
        <v>887.41382133262437</v>
      </c>
      <c r="J93" s="2">
        <f t="shared" si="30"/>
        <v>203679.08333333334</v>
      </c>
      <c r="K93" s="18">
        <f t="shared" si="31"/>
        <v>10.607502918621456</v>
      </c>
      <c r="M93" s="5">
        <f t="shared" si="32"/>
        <v>5.4442069396795105E-3</v>
      </c>
      <c r="N93" s="5">
        <f t="shared" si="32"/>
        <v>4.8705055805767072E-3</v>
      </c>
      <c r="O93" s="6">
        <f t="shared" si="32"/>
        <v>1.2191809379136951E-3</v>
      </c>
      <c r="Q93" s="11">
        <f t="shared" si="33"/>
        <v>254007478</v>
      </c>
      <c r="R93" s="11">
        <f t="shared" si="33"/>
        <v>29400529</v>
      </c>
      <c r="S93" s="8">
        <f t="shared" si="33"/>
        <v>5942173049.3199997</v>
      </c>
      <c r="U93" s="6">
        <f t="shared" si="26"/>
        <v>0.56578763179253411</v>
      </c>
      <c r="V93" s="6">
        <f t="shared" si="26"/>
        <v>0.62146213415853568</v>
      </c>
      <c r="W93" s="6">
        <f t="shared" si="26"/>
        <v>3.5430130558421681E-2</v>
      </c>
      <c r="Y93" s="8">
        <f t="shared" si="34"/>
        <v>2465229894225.7388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Top 25% to 50%</v>
      </c>
      <c r="C94" s="2">
        <v>2375312</v>
      </c>
      <c r="D94" s="2">
        <v>223566</v>
      </c>
      <c r="E94" s="3">
        <v>203975263.31000042</v>
      </c>
      <c r="G94" s="7">
        <f t="shared" si="27"/>
        <v>85.87304038795763</v>
      </c>
      <c r="H94" s="7">
        <f t="shared" si="28"/>
        <v>1030.4764846554915</v>
      </c>
      <c r="I94" s="7">
        <f t="shared" si="29"/>
        <v>912.3715739871019</v>
      </c>
      <c r="J94" s="2">
        <f t="shared" si="30"/>
        <v>197942.66666666666</v>
      </c>
      <c r="K94" s="18">
        <f t="shared" si="31"/>
        <v>10.62465670092948</v>
      </c>
      <c r="M94" s="5">
        <f t="shared" si="32"/>
        <v>5.2908763231308796E-3</v>
      </c>
      <c r="N94" s="5">
        <f t="shared" si="32"/>
        <v>4.7256905984680471E-3</v>
      </c>
      <c r="O94" s="6">
        <f t="shared" si="32"/>
        <v>1.2161998901376275E-3</v>
      </c>
      <c r="Q94" s="11">
        <f t="shared" si="33"/>
        <v>256382790</v>
      </c>
      <c r="R94" s="11">
        <f t="shared" si="33"/>
        <v>29624095</v>
      </c>
      <c r="S94" s="8">
        <f t="shared" si="33"/>
        <v>6146148312.6300001</v>
      </c>
      <c r="U94" s="6">
        <f t="shared" si="26"/>
        <v>0.57107850811566496</v>
      </c>
      <c r="V94" s="6">
        <f t="shared" si="26"/>
        <v>0.62618782475700374</v>
      </c>
      <c r="W94" s="6">
        <f t="shared" si="26"/>
        <v>3.6646330448559312E-2</v>
      </c>
      <c r="Y94" s="8">
        <f t="shared" si="34"/>
        <v>2359347565226.1812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Top 25% to 50%</v>
      </c>
      <c r="C95" s="2">
        <v>2281130</v>
      </c>
      <c r="D95" s="2">
        <v>214617</v>
      </c>
      <c r="E95" s="3">
        <v>201186965.35999966</v>
      </c>
      <c r="G95" s="7">
        <f t="shared" si="27"/>
        <v>88.196185820185462</v>
      </c>
      <c r="H95" s="7">
        <f t="shared" si="28"/>
        <v>1058.3542298422255</v>
      </c>
      <c r="I95" s="7">
        <f t="shared" si="29"/>
        <v>937.42324867088655</v>
      </c>
      <c r="J95" s="2">
        <f t="shared" si="30"/>
        <v>190094.16666666666</v>
      </c>
      <c r="K95" s="18">
        <f t="shared" si="31"/>
        <v>10.628841144923282</v>
      </c>
      <c r="M95" s="5">
        <f t="shared" si="32"/>
        <v>5.081091118549287E-3</v>
      </c>
      <c r="N95" s="5">
        <f t="shared" si="32"/>
        <v>4.5365285382008751E-3</v>
      </c>
      <c r="O95" s="6">
        <f t="shared" si="32"/>
        <v>1.1995746993893354E-3</v>
      </c>
      <c r="Q95" s="11">
        <f t="shared" si="33"/>
        <v>258663920</v>
      </c>
      <c r="R95" s="11">
        <f t="shared" si="33"/>
        <v>29838712</v>
      </c>
      <c r="S95" s="8">
        <f t="shared" si="33"/>
        <v>6347335277.9899998</v>
      </c>
      <c r="U95" s="6">
        <f t="shared" si="26"/>
        <v>0.57615959923421434</v>
      </c>
      <c r="V95" s="6">
        <f t="shared" si="26"/>
        <v>0.6307243532952046</v>
      </c>
      <c r="W95" s="6">
        <f t="shared" si="26"/>
        <v>3.7845905147948646E-2</v>
      </c>
      <c r="Y95" s="8">
        <f t="shared" si="34"/>
        <v>2229354588075.8228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Top 25% to 50%</v>
      </c>
      <c r="C96" s="2">
        <v>2226892</v>
      </c>
      <c r="D96" s="2">
        <v>209240</v>
      </c>
      <c r="E96" s="3">
        <v>201375977.92000008</v>
      </c>
      <c r="G96" s="7">
        <f t="shared" si="27"/>
        <v>90.429162222505667</v>
      </c>
      <c r="H96" s="7">
        <f t="shared" si="28"/>
        <v>1085.1499466700679</v>
      </c>
      <c r="I96" s="7">
        <f t="shared" si="29"/>
        <v>962.416258459186</v>
      </c>
      <c r="J96" s="2">
        <f t="shared" si="30"/>
        <v>185574.33333333334</v>
      </c>
      <c r="K96" s="18">
        <f t="shared" si="31"/>
        <v>10.642764289810744</v>
      </c>
      <c r="M96" s="5">
        <f t="shared" si="32"/>
        <v>4.9602789683921818E-3</v>
      </c>
      <c r="N96" s="5">
        <f t="shared" si="32"/>
        <v>4.4228706548556321E-3</v>
      </c>
      <c r="O96" s="6">
        <f t="shared" si="32"/>
        <v>1.2007016843529864E-3</v>
      </c>
      <c r="Q96" s="11">
        <f t="shared" si="33"/>
        <v>260890812</v>
      </c>
      <c r="R96" s="11">
        <f t="shared" si="33"/>
        <v>30047952</v>
      </c>
      <c r="S96" s="8">
        <f t="shared" si="33"/>
        <v>6548711255.9099998</v>
      </c>
      <c r="U96" s="6">
        <f t="shared" si="26"/>
        <v>0.58111987820260647</v>
      </c>
      <c r="V96" s="6">
        <f t="shared" si="26"/>
        <v>0.63514722395006018</v>
      </c>
      <c r="W96" s="6">
        <f t="shared" si="26"/>
        <v>3.9046606832301635E-2</v>
      </c>
      <c r="Y96" s="8">
        <f t="shared" si="34"/>
        <v>2142422939708.4622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Top 25% to 50%</v>
      </c>
      <c r="C97" s="2">
        <v>2167852</v>
      </c>
      <c r="D97" s="2">
        <v>203899</v>
      </c>
      <c r="E97" s="3">
        <v>201340421.19999981</v>
      </c>
      <c r="G97" s="7">
        <f t="shared" si="27"/>
        <v>92.87553818249576</v>
      </c>
      <c r="H97" s="7">
        <f t="shared" si="28"/>
        <v>1114.5064581899492</v>
      </c>
      <c r="I97" s="7">
        <f t="shared" si="29"/>
        <v>987.45173443714691</v>
      </c>
      <c r="J97" s="2">
        <f t="shared" si="30"/>
        <v>180654.33333333334</v>
      </c>
      <c r="K97" s="18">
        <f t="shared" si="31"/>
        <v>10.631989367284783</v>
      </c>
      <c r="M97" s="5">
        <f t="shared" si="32"/>
        <v>4.8287706283856287E-3</v>
      </c>
      <c r="N97" s="5">
        <f t="shared" si="32"/>
        <v>4.3099737318601054E-3</v>
      </c>
      <c r="O97" s="6">
        <f t="shared" si="32"/>
        <v>1.2004896778662379E-3</v>
      </c>
      <c r="Q97" s="11">
        <f t="shared" si="33"/>
        <v>263058664</v>
      </c>
      <c r="R97" s="11">
        <f t="shared" si="33"/>
        <v>30251851</v>
      </c>
      <c r="S97" s="8">
        <f t="shared" si="33"/>
        <v>6750051677.1099997</v>
      </c>
      <c r="U97" s="6">
        <f t="shared" si="26"/>
        <v>0.58594864883099207</v>
      </c>
      <c r="V97" s="6">
        <f t="shared" si="26"/>
        <v>0.63945719768192033</v>
      </c>
      <c r="W97" s="6">
        <f t="shared" si="26"/>
        <v>4.0247096510167869E-2</v>
      </c>
      <c r="Y97" s="8">
        <f t="shared" si="34"/>
        <v>2049738785753.9854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Top 25% to 50%</v>
      </c>
      <c r="C98" s="2">
        <v>2121887</v>
      </c>
      <c r="D98" s="2">
        <v>199268</v>
      </c>
      <c r="E98" s="3">
        <v>201742288.21000004</v>
      </c>
      <c r="G98" s="7">
        <f t="shared" si="27"/>
        <v>95.076829355191876</v>
      </c>
      <c r="H98" s="7">
        <f t="shared" si="28"/>
        <v>1140.9219522623025</v>
      </c>
      <c r="I98" s="7">
        <f t="shared" si="29"/>
        <v>1012.4168868558928</v>
      </c>
      <c r="J98" s="2">
        <f t="shared" si="30"/>
        <v>176823.91666666666</v>
      </c>
      <c r="K98" s="18">
        <f t="shared" si="31"/>
        <v>10.648408173916534</v>
      </c>
      <c r="M98" s="5">
        <f t="shared" si="32"/>
        <v>4.7263861289208375E-3</v>
      </c>
      <c r="N98" s="5">
        <f t="shared" si="32"/>
        <v>4.2120846379839995E-3</v>
      </c>
      <c r="O98" s="6">
        <f t="shared" si="32"/>
        <v>1.2028858047567295E-3</v>
      </c>
      <c r="Q98" s="11">
        <f t="shared" si="33"/>
        <v>265180551</v>
      </c>
      <c r="R98" s="11">
        <f t="shared" si="33"/>
        <v>30451119</v>
      </c>
      <c r="S98" s="8">
        <f t="shared" si="33"/>
        <v>6951793965.3199997</v>
      </c>
      <c r="U98" s="6">
        <f t="shared" si="26"/>
        <v>0.59067503495991291</v>
      </c>
      <c r="V98" s="6">
        <f t="shared" si="26"/>
        <v>0.64366928231990428</v>
      </c>
      <c r="W98" s="6">
        <f t="shared" si="26"/>
        <v>4.1449982314924604E-2</v>
      </c>
      <c r="Y98" s="8">
        <f t="shared" si="34"/>
        <v>1974934564573.313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Top 25% to 50%</v>
      </c>
      <c r="C99" s="2">
        <v>2058925</v>
      </c>
      <c r="D99" s="2">
        <v>193195</v>
      </c>
      <c r="E99" s="3">
        <v>200424214.97000027</v>
      </c>
      <c r="G99" s="7">
        <f t="shared" si="27"/>
        <v>97.344106740167931</v>
      </c>
      <c r="H99" s="7">
        <f t="shared" si="28"/>
        <v>1168.1292808820151</v>
      </c>
      <c r="I99" s="7">
        <f t="shared" si="29"/>
        <v>1037.4192653536595</v>
      </c>
      <c r="J99" s="2">
        <f t="shared" si="30"/>
        <v>171577.08333333334</v>
      </c>
      <c r="K99" s="18">
        <f t="shared" si="31"/>
        <v>10.65723750614664</v>
      </c>
      <c r="M99" s="5">
        <f t="shared" si="32"/>
        <v>4.5861417504741465E-3</v>
      </c>
      <c r="N99" s="5">
        <f t="shared" si="32"/>
        <v>4.0837148545442258E-3</v>
      </c>
      <c r="O99" s="6">
        <f t="shared" si="32"/>
        <v>1.1950268099763439E-3</v>
      </c>
      <c r="Q99" s="11">
        <f t="shared" si="33"/>
        <v>267239476</v>
      </c>
      <c r="R99" s="11">
        <f t="shared" si="33"/>
        <v>30644314</v>
      </c>
      <c r="S99" s="8">
        <f t="shared" si="33"/>
        <v>7152218180.29</v>
      </c>
      <c r="U99" s="6">
        <f t="shared" si="26"/>
        <v>0.59526117671038703</v>
      </c>
      <c r="V99" s="6">
        <f t="shared" si="26"/>
        <v>0.64775299717444856</v>
      </c>
      <c r="W99" s="6">
        <f t="shared" si="26"/>
        <v>4.2645009124900941E-2</v>
      </c>
      <c r="Y99" s="8">
        <f t="shared" si="34"/>
        <v>1885258140727.2051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Top 25% to 50%</v>
      </c>
      <c r="C100" s="2">
        <v>2007641</v>
      </c>
      <c r="D100" s="2">
        <v>188247</v>
      </c>
      <c r="E100" s="3">
        <v>200000774.51000023</v>
      </c>
      <c r="G100" s="7">
        <f t="shared" si="27"/>
        <v>99.619789847886267</v>
      </c>
      <c r="H100" s="7">
        <f t="shared" si="28"/>
        <v>1195.4374781746351</v>
      </c>
      <c r="I100" s="7">
        <f t="shared" si="29"/>
        <v>1062.4380442185013</v>
      </c>
      <c r="J100" s="2">
        <f t="shared" si="30"/>
        <v>167303.41666666666</v>
      </c>
      <c r="K100" s="18">
        <f t="shared" si="31"/>
        <v>10.664929587191297</v>
      </c>
      <c r="M100" s="5">
        <f t="shared" si="32"/>
        <v>4.4719094722069364E-3</v>
      </c>
      <c r="N100" s="5">
        <f t="shared" si="32"/>
        <v>3.9791250820331112E-3</v>
      </c>
      <c r="O100" s="6">
        <f t="shared" si="32"/>
        <v>1.1925020516670522E-3</v>
      </c>
      <c r="Q100" s="11">
        <f t="shared" si="33"/>
        <v>269247117</v>
      </c>
      <c r="R100" s="11">
        <f t="shared" si="33"/>
        <v>30832561</v>
      </c>
      <c r="S100" s="8">
        <f t="shared" si="33"/>
        <v>7352218954.8000002</v>
      </c>
      <c r="U100" s="6">
        <f t="shared" si="26"/>
        <v>0.59973308618259402</v>
      </c>
      <c r="V100" s="6">
        <f t="shared" si="26"/>
        <v>0.65173212225648169</v>
      </c>
      <c r="W100" s="6">
        <f t="shared" si="26"/>
        <v>4.3837511176567999E-2</v>
      </c>
      <c r="Y100" s="8">
        <f t="shared" si="34"/>
        <v>1808135716738.3206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Top 25% to 50%</v>
      </c>
      <c r="C101" s="2">
        <v>1950517</v>
      </c>
      <c r="D101" s="2">
        <v>182722</v>
      </c>
      <c r="E101" s="3">
        <v>198696010.86999989</v>
      </c>
      <c r="G101" s="7">
        <f t="shared" si="27"/>
        <v>101.86838200846232</v>
      </c>
      <c r="H101" s="7">
        <f t="shared" si="28"/>
        <v>1222.4205841015478</v>
      </c>
      <c r="I101" s="7">
        <f t="shared" si="29"/>
        <v>1087.422482623876</v>
      </c>
      <c r="J101" s="2">
        <f t="shared" si="30"/>
        <v>162543.08333333334</v>
      </c>
      <c r="K101" s="18">
        <f t="shared" si="31"/>
        <v>10.674779172732347</v>
      </c>
      <c r="M101" s="5">
        <f t="shared" si="32"/>
        <v>4.344668916405202E-3</v>
      </c>
      <c r="N101" s="5">
        <f t="shared" si="32"/>
        <v>3.8623388061390308E-3</v>
      </c>
      <c r="O101" s="6">
        <f t="shared" si="32"/>
        <v>1.1847224152058786E-3</v>
      </c>
      <c r="Q101" s="11">
        <f t="shared" si="33"/>
        <v>271197634</v>
      </c>
      <c r="R101" s="11">
        <f t="shared" si="33"/>
        <v>31015283</v>
      </c>
      <c r="S101" s="8">
        <f t="shared" si="33"/>
        <v>7550914965.6700001</v>
      </c>
      <c r="U101" s="6">
        <f t="shared" si="26"/>
        <v>0.60407775509899919</v>
      </c>
      <c r="V101" s="6">
        <f t="shared" si="26"/>
        <v>0.65559446106262065</v>
      </c>
      <c r="W101" s="6">
        <f t="shared" si="26"/>
        <v>4.5022233591773875E-2</v>
      </c>
      <c r="Y101" s="8">
        <f t="shared" si="34"/>
        <v>1727969415334.6101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Top 25% to 50%</v>
      </c>
      <c r="C102" s="2">
        <v>2293171</v>
      </c>
      <c r="D102" s="2">
        <v>214721</v>
      </c>
      <c r="E102" s="3">
        <v>239400363.03999996</v>
      </c>
      <c r="G102" s="7">
        <f t="shared" si="27"/>
        <v>104.3970829214219</v>
      </c>
      <c r="H102" s="7">
        <f t="shared" si="28"/>
        <v>1252.7649950570628</v>
      </c>
      <c r="I102" s="7">
        <f t="shared" si="29"/>
        <v>1114.9368857261281</v>
      </c>
      <c r="J102" s="2">
        <f t="shared" si="30"/>
        <v>191097.58333333334</v>
      </c>
      <c r="K102" s="18">
        <f t="shared" si="31"/>
        <v>10.679770492872146</v>
      </c>
      <c r="M102" s="5">
        <f t="shared" si="32"/>
        <v>5.1079117811851085E-3</v>
      </c>
      <c r="N102" s="5">
        <f t="shared" si="32"/>
        <v>4.5387268681000579E-3</v>
      </c>
      <c r="O102" s="6">
        <f t="shared" si="32"/>
        <v>1.4274215927136951E-3</v>
      </c>
      <c r="Q102" s="11">
        <f t="shared" si="33"/>
        <v>273490805</v>
      </c>
      <c r="R102" s="11">
        <f t="shared" si="33"/>
        <v>31230004</v>
      </c>
      <c r="S102" s="8">
        <f t="shared" si="33"/>
        <v>7790315328.71</v>
      </c>
      <c r="U102" s="6">
        <f t="shared" si="26"/>
        <v>0.60918566688018427</v>
      </c>
      <c r="V102" s="6">
        <f t="shared" si="26"/>
        <v>0.66013318793072073</v>
      </c>
      <c r="W102" s="6">
        <f t="shared" si="26"/>
        <v>4.644965518448757E-2</v>
      </c>
      <c r="Y102" s="8">
        <f t="shared" si="34"/>
        <v>1993890108636.1633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Top 25% to 50%</v>
      </c>
      <c r="C103" s="2">
        <v>2575590</v>
      </c>
      <c r="D103" s="2">
        <v>241209</v>
      </c>
      <c r="E103" s="3">
        <v>276767884.88000011</v>
      </c>
      <c r="G103" s="7">
        <f t="shared" si="27"/>
        <v>107.45805228316623</v>
      </c>
      <c r="H103" s="7">
        <f t="shared" si="28"/>
        <v>1289.4966273979946</v>
      </c>
      <c r="I103" s="7">
        <f t="shared" si="29"/>
        <v>1147.4193951303646</v>
      </c>
      <c r="J103" s="2">
        <f t="shared" si="30"/>
        <v>214632.5</v>
      </c>
      <c r="K103" s="18">
        <f t="shared" si="31"/>
        <v>10.677835404151587</v>
      </c>
      <c r="M103" s="5">
        <f t="shared" si="32"/>
        <v>5.7369845094424072E-3</v>
      </c>
      <c r="N103" s="5">
        <f t="shared" si="32"/>
        <v>5.0986245831918953E-3</v>
      </c>
      <c r="O103" s="6">
        <f t="shared" si="32"/>
        <v>1.6502249621960742E-3</v>
      </c>
      <c r="Q103" s="11">
        <f t="shared" si="33"/>
        <v>276066395</v>
      </c>
      <c r="R103" s="11">
        <f t="shared" si="33"/>
        <v>31471213</v>
      </c>
      <c r="S103" s="8">
        <f t="shared" si="33"/>
        <v>8067083213.5900002</v>
      </c>
      <c r="U103" s="6">
        <f t="shared" si="26"/>
        <v>0.61492265138962676</v>
      </c>
      <c r="V103" s="6">
        <f t="shared" si="26"/>
        <v>0.66523181251391261</v>
      </c>
      <c r="W103" s="6">
        <f t="shared" si="26"/>
        <v>4.8099880146683642E-2</v>
      </c>
      <c r="Y103" s="8">
        <f t="shared" si="34"/>
        <v>2188808530977.897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Top 25% to 50%</v>
      </c>
      <c r="C104" s="2">
        <v>2494807</v>
      </c>
      <c r="D104" s="2">
        <v>233362</v>
      </c>
      <c r="E104" s="3">
        <v>275934540.7699995</v>
      </c>
      <c r="G104" s="7">
        <f t="shared" si="27"/>
        <v>110.60356202704237</v>
      </c>
      <c r="H104" s="7">
        <f t="shared" si="28"/>
        <v>1327.2427443245085</v>
      </c>
      <c r="I104" s="7">
        <f t="shared" si="29"/>
        <v>1182.4313331647804</v>
      </c>
      <c r="J104" s="2">
        <f t="shared" si="30"/>
        <v>207900.58333333334</v>
      </c>
      <c r="K104" s="18">
        <f t="shared" si="31"/>
        <v>10.690716569107224</v>
      </c>
      <c r="M104" s="5">
        <f t="shared" si="32"/>
        <v>5.5570448375123691E-3</v>
      </c>
      <c r="N104" s="5">
        <f t="shared" si="32"/>
        <v>4.9327563647410628E-3</v>
      </c>
      <c r="O104" s="6">
        <f t="shared" si="32"/>
        <v>1.6452561586334125E-3</v>
      </c>
      <c r="Q104" s="11">
        <f t="shared" si="33"/>
        <v>278561202</v>
      </c>
      <c r="R104" s="11">
        <f t="shared" si="33"/>
        <v>31704575</v>
      </c>
      <c r="S104" s="8">
        <f t="shared" si="33"/>
        <v>8343017754.3599997</v>
      </c>
      <c r="U104" s="6">
        <f t="shared" si="26"/>
        <v>0.62047969622713905</v>
      </c>
      <c r="V104" s="6">
        <f t="shared" si="26"/>
        <v>0.67016456887865372</v>
      </c>
      <c r="W104" s="6">
        <f t="shared" si="26"/>
        <v>4.9745136305317059E-2</v>
      </c>
      <c r="Y104" s="8">
        <f t="shared" si="34"/>
        <v>2070332731133.4878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Top 25% to 50%</v>
      </c>
      <c r="C105" s="2">
        <v>2087035</v>
      </c>
      <c r="D105" s="2">
        <v>195311</v>
      </c>
      <c r="E105" s="3">
        <v>237277224.74000072</v>
      </c>
      <c r="G105" s="7">
        <f t="shared" si="27"/>
        <v>113.69106159695488</v>
      </c>
      <c r="H105" s="7">
        <f t="shared" si="28"/>
        <v>1364.2927391634585</v>
      </c>
      <c r="I105" s="7">
        <f t="shared" si="29"/>
        <v>1214.86872086058</v>
      </c>
      <c r="J105" s="2">
        <f t="shared" si="30"/>
        <v>173919.58333333334</v>
      </c>
      <c r="K105" s="18">
        <f t="shared" si="31"/>
        <v>10.685701266185724</v>
      </c>
      <c r="M105" s="5">
        <f t="shared" si="32"/>
        <v>4.6487552233329581E-3</v>
      </c>
      <c r="N105" s="5">
        <f t="shared" si="32"/>
        <v>4.1284424128775971E-3</v>
      </c>
      <c r="O105" s="6">
        <f t="shared" si="32"/>
        <v>1.4147624078434114E-3</v>
      </c>
      <c r="Q105" s="11">
        <f t="shared" si="33"/>
        <v>280648237</v>
      </c>
      <c r="R105" s="11">
        <f t="shared" si="33"/>
        <v>31899886</v>
      </c>
      <c r="S105" s="8">
        <f t="shared" si="33"/>
        <v>8580294979.1000004</v>
      </c>
      <c r="U105" s="6">
        <f t="shared" si="26"/>
        <v>0.62512845145047202</v>
      </c>
      <c r="V105" s="6">
        <f t="shared" si="26"/>
        <v>0.6742930112915313</v>
      </c>
      <c r="W105" s="6">
        <f t="shared" si="26"/>
        <v>5.115989871316047E-2</v>
      </c>
      <c r="Y105" s="8">
        <f t="shared" si="34"/>
        <v>1691510509343.9954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Top 25% to 50%</v>
      </c>
      <c r="C106" s="2">
        <v>2357900</v>
      </c>
      <c r="D106" s="2">
        <v>220563</v>
      </c>
      <c r="E106" s="3">
        <v>275126436.69000053</v>
      </c>
      <c r="G106" s="7">
        <f t="shared" si="27"/>
        <v>116.68282653632492</v>
      </c>
      <c r="H106" s="7">
        <f t="shared" si="28"/>
        <v>1400.1939184358991</v>
      </c>
      <c r="I106" s="7">
        <f t="shared" si="29"/>
        <v>1247.3825468913667</v>
      </c>
      <c r="J106" s="2">
        <f t="shared" si="30"/>
        <v>196491.66666666666</v>
      </c>
      <c r="K106" s="18">
        <f t="shared" si="31"/>
        <v>10.69036964495405</v>
      </c>
      <c r="M106" s="5">
        <f t="shared" si="32"/>
        <v>5.2520920545639062E-3</v>
      </c>
      <c r="N106" s="5">
        <f t="shared" si="32"/>
        <v>4.6622138226291472E-3</v>
      </c>
      <c r="O106" s="6">
        <f t="shared" si="32"/>
        <v>1.6404378484257633E-3</v>
      </c>
      <c r="Q106" s="11">
        <f t="shared" ref="Q106:S121" si="35">+Q105+C106</f>
        <v>283006137</v>
      </c>
      <c r="R106" s="11">
        <f t="shared" si="35"/>
        <v>32120449</v>
      </c>
      <c r="S106" s="8">
        <f t="shared" si="35"/>
        <v>8855421415.7900009</v>
      </c>
      <c r="U106" s="6">
        <f t="shared" si="26"/>
        <v>0.63038054350503592</v>
      </c>
      <c r="V106" s="6">
        <f t="shared" si="26"/>
        <v>0.6789552251141604</v>
      </c>
      <c r="W106" s="6">
        <f t="shared" si="26"/>
        <v>5.2800336561586232E-2</v>
      </c>
      <c r="Y106" s="8">
        <f t="shared" si="34"/>
        <v>1867296460223.5073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Top 25% to 50%</v>
      </c>
      <c r="C107" s="2">
        <v>2278815</v>
      </c>
      <c r="D107" s="2">
        <v>212993</v>
      </c>
      <c r="E107" s="3">
        <v>273136698.1099987</v>
      </c>
      <c r="G107" s="7">
        <f t="shared" si="27"/>
        <v>119.85909260295315</v>
      </c>
      <c r="H107" s="7">
        <f t="shared" si="28"/>
        <v>1438.3091112354377</v>
      </c>
      <c r="I107" s="7">
        <f t="shared" si="29"/>
        <v>1282.3740597578262</v>
      </c>
      <c r="J107" s="2">
        <f t="shared" si="30"/>
        <v>189901.25</v>
      </c>
      <c r="K107" s="18">
        <f t="shared" si="31"/>
        <v>10.699013582606002</v>
      </c>
      <c r="M107" s="5">
        <f t="shared" si="32"/>
        <v>5.0759345838759266E-3</v>
      </c>
      <c r="N107" s="5">
        <f t="shared" si="32"/>
        <v>4.5022007713136384E-3</v>
      </c>
      <c r="O107" s="6">
        <f t="shared" si="32"/>
        <v>1.6285740576742198E-3</v>
      </c>
      <c r="Q107" s="11">
        <f t="shared" si="35"/>
        <v>285284952</v>
      </c>
      <c r="R107" s="11">
        <f t="shared" si="35"/>
        <v>32333442</v>
      </c>
      <c r="S107" s="8">
        <f t="shared" si="35"/>
        <v>9128558113.8999996</v>
      </c>
      <c r="U107" s="6">
        <f t="shared" si="26"/>
        <v>0.63545647808891192</v>
      </c>
      <c r="V107" s="6">
        <f t="shared" si="26"/>
        <v>0.68345742588547409</v>
      </c>
      <c r="W107" s="6">
        <f t="shared" si="26"/>
        <v>5.4428910619260452E-2</v>
      </c>
      <c r="Y107" s="8">
        <f t="shared" si="34"/>
        <v>1760316138746.2832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Top 25% to 50%</v>
      </c>
      <c r="C108" s="2">
        <v>1895159</v>
      </c>
      <c r="D108" s="2">
        <v>177067</v>
      </c>
      <c r="E108" s="3">
        <v>232831946.64999962</v>
      </c>
      <c r="G108" s="7">
        <f t="shared" si="27"/>
        <v>122.85615436488422</v>
      </c>
      <c r="H108" s="7">
        <f t="shared" si="28"/>
        <v>1474.2738523786106</v>
      </c>
      <c r="I108" s="7">
        <f t="shared" si="29"/>
        <v>1314.9369823287209</v>
      </c>
      <c r="J108" s="2">
        <f t="shared" si="30"/>
        <v>157929.91666666666</v>
      </c>
      <c r="K108" s="18">
        <f t="shared" si="31"/>
        <v>10.703061552971475</v>
      </c>
      <c r="M108" s="5">
        <f t="shared" si="32"/>
        <v>4.221362028090792E-3</v>
      </c>
      <c r="N108" s="5">
        <f t="shared" si="32"/>
        <v>3.742804617870972E-3</v>
      </c>
      <c r="O108" s="6">
        <f t="shared" si="32"/>
        <v>1.3882574942722299E-3</v>
      </c>
      <c r="Q108" s="11">
        <f t="shared" si="35"/>
        <v>287180111</v>
      </c>
      <c r="R108" s="11">
        <f t="shared" si="35"/>
        <v>32510509</v>
      </c>
      <c r="S108" s="8">
        <f t="shared" si="35"/>
        <v>9361390060.5499992</v>
      </c>
      <c r="U108" s="6">
        <f t="shared" si="26"/>
        <v>0.63967784011700268</v>
      </c>
      <c r="V108" s="6">
        <f t="shared" si="26"/>
        <v>0.687200230503345</v>
      </c>
      <c r="W108" s="6">
        <f t="shared" si="26"/>
        <v>5.5817168113532684E-2</v>
      </c>
      <c r="Y108" s="8">
        <f t="shared" si="34"/>
        <v>1429571485769.1238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Top 25% to 50%</v>
      </c>
      <c r="C109" s="2">
        <v>2148726</v>
      </c>
      <c r="D109" s="2">
        <v>200470</v>
      </c>
      <c r="E109" s="3">
        <v>270111409.11000061</v>
      </c>
      <c r="G109" s="7">
        <f t="shared" si="27"/>
        <v>125.70770266194974</v>
      </c>
      <c r="H109" s="7">
        <f t="shared" si="28"/>
        <v>1508.4924319433969</v>
      </c>
      <c r="I109" s="7">
        <f t="shared" si="29"/>
        <v>1347.3906774579768</v>
      </c>
      <c r="J109" s="2">
        <f t="shared" si="30"/>
        <v>179060.5</v>
      </c>
      <c r="K109" s="18">
        <f t="shared" si="31"/>
        <v>10.718441662094079</v>
      </c>
      <c r="M109" s="5">
        <f t="shared" si="32"/>
        <v>4.7861685194600639E-3</v>
      </c>
      <c r="N109" s="5">
        <f t="shared" si="32"/>
        <v>4.2374922585495531E-3</v>
      </c>
      <c r="O109" s="6">
        <f t="shared" si="32"/>
        <v>1.610535810831315E-3</v>
      </c>
      <c r="Q109" s="11">
        <f t="shared" si="35"/>
        <v>289328837</v>
      </c>
      <c r="R109" s="11">
        <f t="shared" si="35"/>
        <v>32710979</v>
      </c>
      <c r="S109" s="8">
        <f t="shared" si="35"/>
        <v>9631501469.6599998</v>
      </c>
      <c r="U109" s="6">
        <f t="shared" si="26"/>
        <v>0.6444640086364628</v>
      </c>
      <c r="V109" s="6">
        <f t="shared" si="26"/>
        <v>0.69143772276189464</v>
      </c>
      <c r="W109" s="6">
        <f t="shared" si="26"/>
        <v>5.7427703924363999E-2</v>
      </c>
      <c r="Y109" s="8">
        <f t="shared" si="34"/>
        <v>1584184738966.6504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Top 25% to 50%</v>
      </c>
      <c r="C110" s="2">
        <v>2091829</v>
      </c>
      <c r="D110" s="2">
        <v>195255</v>
      </c>
      <c r="E110" s="3">
        <v>269919338.32999992</v>
      </c>
      <c r="G110" s="7">
        <f t="shared" si="27"/>
        <v>129.03508763383618</v>
      </c>
      <c r="H110" s="7">
        <f t="shared" si="28"/>
        <v>1548.4210516060343</v>
      </c>
      <c r="I110" s="7">
        <f t="shared" si="29"/>
        <v>1382.3939890399729</v>
      </c>
      <c r="J110" s="2">
        <f t="shared" si="30"/>
        <v>174319.08333333334</v>
      </c>
      <c r="K110" s="18">
        <f t="shared" si="31"/>
        <v>10.713318480960794</v>
      </c>
      <c r="M110" s="5">
        <f t="shared" si="32"/>
        <v>4.6594335936241404E-3</v>
      </c>
      <c r="N110" s="5">
        <f t="shared" si="32"/>
        <v>4.1272586967780371E-3</v>
      </c>
      <c r="O110" s="6">
        <f t="shared" si="32"/>
        <v>1.6093905912701546E-3</v>
      </c>
      <c r="Q110" s="11">
        <f t="shared" si="35"/>
        <v>291420666</v>
      </c>
      <c r="R110" s="11">
        <f t="shared" si="35"/>
        <v>32906234</v>
      </c>
      <c r="S110" s="8">
        <f t="shared" si="35"/>
        <v>9901420807.9899998</v>
      </c>
      <c r="U110" s="6">
        <f t="shared" si="26"/>
        <v>0.64912344223008689</v>
      </c>
      <c r="V110" s="6">
        <f t="shared" si="26"/>
        <v>0.69556498145867263</v>
      </c>
      <c r="W110" s="6">
        <f t="shared" si="26"/>
        <v>5.9037094515634152E-2</v>
      </c>
      <c r="Y110" s="8">
        <f t="shared" si="34"/>
        <v>1501108474058.8022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Top 25% to 50%</v>
      </c>
      <c r="C111" s="2">
        <v>1747469</v>
      </c>
      <c r="D111" s="2">
        <v>162960</v>
      </c>
      <c r="E111" s="3">
        <v>230578651.03000069</v>
      </c>
      <c r="G111" s="7">
        <f t="shared" si="27"/>
        <v>131.9500666564046</v>
      </c>
      <c r="H111" s="7">
        <f t="shared" si="28"/>
        <v>1583.4007998768552</v>
      </c>
      <c r="I111" s="7">
        <f t="shared" si="29"/>
        <v>1414.9401756872894</v>
      </c>
      <c r="J111" s="2">
        <f t="shared" si="30"/>
        <v>145622.41666666666</v>
      </c>
      <c r="K111" s="18">
        <f t="shared" si="31"/>
        <v>10.723300196367207</v>
      </c>
      <c r="M111" s="5">
        <f t="shared" si="32"/>
        <v>3.8923907080439094E-3</v>
      </c>
      <c r="N111" s="5">
        <f t="shared" si="32"/>
        <v>3.4446138497193357E-3</v>
      </c>
      <c r="O111" s="6">
        <f t="shared" si="32"/>
        <v>1.3748222480515872E-3</v>
      </c>
      <c r="Q111" s="11">
        <f t="shared" si="35"/>
        <v>293168135</v>
      </c>
      <c r="R111" s="11">
        <f t="shared" si="35"/>
        <v>33069194</v>
      </c>
      <c r="S111" s="8">
        <f t="shared" si="35"/>
        <v>10131999459.02</v>
      </c>
      <c r="U111" s="6">
        <f t="shared" si="26"/>
        <v>0.65301583293813081</v>
      </c>
      <c r="V111" s="6">
        <f t="shared" si="26"/>
        <v>0.69900959530839202</v>
      </c>
      <c r="W111" s="6">
        <f t="shared" si="26"/>
        <v>6.0411916763685736E-2</v>
      </c>
      <c r="Y111" s="8">
        <f t="shared" si="34"/>
        <v>1224276263284.2725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Top 25% to 50%</v>
      </c>
      <c r="C112" s="2">
        <v>1990956</v>
      </c>
      <c r="D112" s="2">
        <v>185554</v>
      </c>
      <c r="E112" s="3">
        <v>268572350.22999954</v>
      </c>
      <c r="G112" s="7">
        <f t="shared" si="27"/>
        <v>134.89617562115865</v>
      </c>
      <c r="H112" s="7">
        <f t="shared" si="28"/>
        <v>1618.7541074539038</v>
      </c>
      <c r="I112" s="7">
        <f t="shared" si="29"/>
        <v>1447.4080334026728</v>
      </c>
      <c r="J112" s="2">
        <f t="shared" si="30"/>
        <v>165913</v>
      </c>
      <c r="K112" s="18">
        <f t="shared" si="31"/>
        <v>10.729792944371988</v>
      </c>
      <c r="M112" s="5">
        <f t="shared" si="32"/>
        <v>4.4347445559974287E-3</v>
      </c>
      <c r="N112" s="5">
        <f t="shared" si="32"/>
        <v>3.9222010203167745E-3</v>
      </c>
      <c r="O112" s="6">
        <f t="shared" si="32"/>
        <v>1.601359192008042E-3</v>
      </c>
      <c r="Q112" s="11">
        <f t="shared" si="35"/>
        <v>295159091</v>
      </c>
      <c r="R112" s="11">
        <f t="shared" si="35"/>
        <v>33254748</v>
      </c>
      <c r="S112" s="8">
        <f t="shared" si="35"/>
        <v>10400571809.25</v>
      </c>
      <c r="U112" s="6">
        <f t="shared" si="26"/>
        <v>0.65745057749412827</v>
      </c>
      <c r="V112" s="6">
        <f t="shared" si="26"/>
        <v>0.70293179632870872</v>
      </c>
      <c r="W112" s="6">
        <f t="shared" si="26"/>
        <v>6.2013275955693781E-2</v>
      </c>
      <c r="Y112" s="8">
        <f t="shared" si="34"/>
        <v>1361055896434.2861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Top 25% to 50%</v>
      </c>
      <c r="C113" s="2">
        <v>1924798</v>
      </c>
      <c r="D113" s="2">
        <v>179269</v>
      </c>
      <c r="E113" s="3">
        <v>265755862.09000015</v>
      </c>
      <c r="G113" s="7">
        <f t="shared" si="27"/>
        <v>138.06948162352629</v>
      </c>
      <c r="H113" s="7">
        <f t="shared" si="28"/>
        <v>1656.8337794823155</v>
      </c>
      <c r="I113" s="7">
        <f t="shared" si="29"/>
        <v>1482.4418169901107</v>
      </c>
      <c r="J113" s="2">
        <f t="shared" si="30"/>
        <v>160399.83333333334</v>
      </c>
      <c r="K113" s="18">
        <f t="shared" si="31"/>
        <v>10.73692607199237</v>
      </c>
      <c r="M113" s="5">
        <f t="shared" si="32"/>
        <v>4.2873812640232822E-3</v>
      </c>
      <c r="N113" s="5">
        <f t="shared" si="32"/>
        <v>3.7893500259286671E-3</v>
      </c>
      <c r="O113" s="6">
        <f t="shared" si="32"/>
        <v>1.5845659176136108E-3</v>
      </c>
      <c r="Q113" s="11">
        <f t="shared" si="35"/>
        <v>297083889</v>
      </c>
      <c r="R113" s="11">
        <f t="shared" si="35"/>
        <v>33434017</v>
      </c>
      <c r="S113" s="8">
        <f t="shared" si="35"/>
        <v>10666327671.34</v>
      </c>
      <c r="U113" s="6">
        <f t="shared" si="26"/>
        <v>0.66173795875815156</v>
      </c>
      <c r="V113" s="6">
        <f t="shared" si="26"/>
        <v>0.70672114635463745</v>
      </c>
      <c r="W113" s="6">
        <f t="shared" si="26"/>
        <v>6.3597841873307387E-2</v>
      </c>
      <c r="Y113" s="8">
        <f t="shared" si="34"/>
        <v>1281073137844.8818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Top 25% to 50%</v>
      </c>
      <c r="C114" s="2">
        <v>2665063</v>
      </c>
      <c r="D114" s="2">
        <v>248113</v>
      </c>
      <c r="E114" s="3">
        <v>378326066.43000031</v>
      </c>
      <c r="G114" s="7">
        <f t="shared" si="27"/>
        <v>141.95764468982546</v>
      </c>
      <c r="H114" s="7">
        <f t="shared" si="28"/>
        <v>1703.4917362779056</v>
      </c>
      <c r="I114" s="7">
        <f t="shared" si="29"/>
        <v>1524.8135584592517</v>
      </c>
      <c r="J114" s="2">
        <f t="shared" si="30"/>
        <v>222088.58333333334</v>
      </c>
      <c r="K114" s="18">
        <f t="shared" si="31"/>
        <v>10.741327540273987</v>
      </c>
      <c r="M114" s="5">
        <f t="shared" si="32"/>
        <v>5.9362806765393987E-3</v>
      </c>
      <c r="N114" s="5">
        <f t="shared" si="32"/>
        <v>5.2445598680376385E-3</v>
      </c>
      <c r="O114" s="6">
        <f t="shared" si="32"/>
        <v>2.2557643165243978E-3</v>
      </c>
      <c r="Q114" s="11">
        <f t="shared" si="35"/>
        <v>299748952</v>
      </c>
      <c r="R114" s="11">
        <f t="shared" si="35"/>
        <v>33682130</v>
      </c>
      <c r="S114" s="8">
        <f t="shared" si="35"/>
        <v>11044653737.77</v>
      </c>
      <c r="U114" s="6">
        <f t="shared" si="26"/>
        <v>0.66767423943469095</v>
      </c>
      <c r="V114" s="6">
        <f t="shared" si="26"/>
        <v>0.71196570622267508</v>
      </c>
      <c r="W114" s="6">
        <f t="shared" si="26"/>
        <v>6.5853606189831784E-2</v>
      </c>
      <c r="Y114" s="8">
        <f t="shared" si="34"/>
        <v>1715680267665.2466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Top 25% to 50%</v>
      </c>
      <c r="C115" s="2">
        <v>2567423</v>
      </c>
      <c r="D115" s="2">
        <v>238646</v>
      </c>
      <c r="E115" s="3">
        <v>375832343.92000008</v>
      </c>
      <c r="G115" s="7">
        <f t="shared" si="27"/>
        <v>146.38504988075596</v>
      </c>
      <c r="H115" s="7">
        <f t="shared" si="28"/>
        <v>1756.6205985690715</v>
      </c>
      <c r="I115" s="7">
        <f t="shared" si="29"/>
        <v>1574.8528947478696</v>
      </c>
      <c r="J115" s="2">
        <f t="shared" si="30"/>
        <v>213951.91666666666</v>
      </c>
      <c r="K115" s="18">
        <f t="shared" si="31"/>
        <v>10.758290522363668</v>
      </c>
      <c r="M115" s="5">
        <f t="shared" si="32"/>
        <v>5.7187929678971239E-3</v>
      </c>
      <c r="N115" s="5">
        <f t="shared" si="32"/>
        <v>5.044448433849537E-3</v>
      </c>
      <c r="O115" s="6">
        <f t="shared" si="32"/>
        <v>2.2408955280572066E-3</v>
      </c>
      <c r="Q115" s="11">
        <f t="shared" si="35"/>
        <v>302316375</v>
      </c>
      <c r="R115" s="11">
        <f t="shared" si="35"/>
        <v>33920776</v>
      </c>
      <c r="S115" s="8">
        <f t="shared" si="35"/>
        <v>11420486081.690001</v>
      </c>
      <c r="U115" s="6">
        <f t="shared" si="26"/>
        <v>0.67339303240258808</v>
      </c>
      <c r="V115" s="6">
        <f t="shared" si="26"/>
        <v>0.71701015465652462</v>
      </c>
      <c r="W115" s="6">
        <f t="shared" si="26"/>
        <v>6.8094501717889E-2</v>
      </c>
      <c r="Y115" s="8">
        <f t="shared" si="34"/>
        <v>1590239166125.7854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Top 25% to 50%</v>
      </c>
      <c r="C116" s="2">
        <v>2468858</v>
      </c>
      <c r="D116" s="2">
        <v>229454</v>
      </c>
      <c r="E116" s="3">
        <v>372822593.13999939</v>
      </c>
      <c r="G116" s="7">
        <f t="shared" si="27"/>
        <v>151.01014037259307</v>
      </c>
      <c r="H116" s="7">
        <f t="shared" si="28"/>
        <v>1812.1216844711169</v>
      </c>
      <c r="I116" s="7">
        <f t="shared" si="29"/>
        <v>1624.8249894968028</v>
      </c>
      <c r="J116" s="2">
        <f t="shared" si="30"/>
        <v>205738.16666666666</v>
      </c>
      <c r="K116" s="18">
        <f t="shared" si="31"/>
        <v>10.759707828148562</v>
      </c>
      <c r="M116" s="5">
        <f t="shared" si="32"/>
        <v>5.4992448728302884E-3</v>
      </c>
      <c r="N116" s="5">
        <f t="shared" si="32"/>
        <v>4.850149891221775E-3</v>
      </c>
      <c r="O116" s="6">
        <f t="shared" si="32"/>
        <v>2.2229499276516548E-3</v>
      </c>
      <c r="Q116" s="11">
        <f t="shared" si="35"/>
        <v>304785233</v>
      </c>
      <c r="R116" s="11">
        <f t="shared" si="35"/>
        <v>34150230</v>
      </c>
      <c r="S116" s="8">
        <f t="shared" si="35"/>
        <v>11793308674.83</v>
      </c>
      <c r="U116" s="6">
        <f t="shared" si="26"/>
        <v>0.67889227727541834</v>
      </c>
      <c r="V116" s="6">
        <f t="shared" si="26"/>
        <v>0.72186030454774641</v>
      </c>
      <c r="W116" s="6">
        <f t="shared" si="26"/>
        <v>7.0317451645540652E-2</v>
      </c>
      <c r="Y116" s="8">
        <f t="shared" si="34"/>
        <v>1467561139257.7271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Top 25% to 50%</v>
      </c>
      <c r="C117" s="2">
        <v>2385005</v>
      </c>
      <c r="D117" s="2">
        <v>221654</v>
      </c>
      <c r="E117" s="3">
        <v>371225432.94000053</v>
      </c>
      <c r="G117" s="7">
        <f t="shared" si="27"/>
        <v>155.64975039465349</v>
      </c>
      <c r="H117" s="7">
        <f t="shared" si="28"/>
        <v>1867.7970047358419</v>
      </c>
      <c r="I117" s="7">
        <f t="shared" si="29"/>
        <v>1674.7969039133088</v>
      </c>
      <c r="J117" s="2">
        <f t="shared" si="30"/>
        <v>198750.41666666666</v>
      </c>
      <c r="K117" s="18">
        <f t="shared" si="31"/>
        <v>10.76003591182654</v>
      </c>
      <c r="M117" s="5">
        <f t="shared" si="32"/>
        <v>5.3124669454154925E-3</v>
      </c>
      <c r="N117" s="5">
        <f t="shared" si="32"/>
        <v>4.6852751487830736E-3</v>
      </c>
      <c r="O117" s="6">
        <f t="shared" si="32"/>
        <v>2.2134268804534334E-3</v>
      </c>
      <c r="Q117" s="11">
        <f t="shared" si="35"/>
        <v>307170238</v>
      </c>
      <c r="R117" s="11">
        <f t="shared" si="35"/>
        <v>34371884</v>
      </c>
      <c r="S117" s="8">
        <f t="shared" si="35"/>
        <v>12164534107.77</v>
      </c>
      <c r="U117" s="6">
        <f t="shared" si="26"/>
        <v>0.68420474422083377</v>
      </c>
      <c r="V117" s="6">
        <f t="shared" si="26"/>
        <v>0.72654557969652944</v>
      </c>
      <c r="W117" s="6">
        <f t="shared" si="26"/>
        <v>7.2530878525994089E-2</v>
      </c>
      <c r="Y117" s="8">
        <f t="shared" si="34"/>
        <v>1359225204550.512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Top 25% to 50%</v>
      </c>
      <c r="C118" s="2">
        <v>2314415</v>
      </c>
      <c r="D118" s="2">
        <v>214894</v>
      </c>
      <c r="E118" s="3">
        <v>370650206.18000031</v>
      </c>
      <c r="G118" s="7">
        <f t="shared" si="27"/>
        <v>160.14854992730358</v>
      </c>
      <c r="H118" s="7">
        <f t="shared" si="28"/>
        <v>1921.7825991276429</v>
      </c>
      <c r="I118" s="7">
        <f t="shared" si="29"/>
        <v>1724.8048162349824</v>
      </c>
      <c r="J118" s="2">
        <f t="shared" si="30"/>
        <v>192867.91666666666</v>
      </c>
      <c r="K118" s="18">
        <f t="shared" si="31"/>
        <v>10.770030805885693</v>
      </c>
      <c r="M118" s="5">
        <f t="shared" si="32"/>
        <v>5.1552316181617212E-3</v>
      </c>
      <c r="N118" s="5">
        <f t="shared" si="32"/>
        <v>4.5423837053361988E-3</v>
      </c>
      <c r="O118" s="6">
        <f t="shared" si="32"/>
        <v>2.2099970982780658E-3</v>
      </c>
      <c r="Q118" s="11">
        <f t="shared" si="35"/>
        <v>309484653</v>
      </c>
      <c r="R118" s="11">
        <f t="shared" si="35"/>
        <v>34586778</v>
      </c>
      <c r="S118" s="8">
        <f t="shared" si="35"/>
        <v>12535184313.950001</v>
      </c>
      <c r="U118" s="6">
        <f t="shared" si="26"/>
        <v>0.68935997583899555</v>
      </c>
      <c r="V118" s="6">
        <f t="shared" si="26"/>
        <v>0.73108796340186566</v>
      </c>
      <c r="W118" s="6">
        <f t="shared" si="26"/>
        <v>7.4740875624272146E-2</v>
      </c>
      <c r="Y118" s="8">
        <f t="shared" si="34"/>
        <v>1265100012116.8391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Top 25% to 50%</v>
      </c>
      <c r="C119" s="2">
        <v>2231541</v>
      </c>
      <c r="D119" s="2">
        <v>207266</v>
      </c>
      <c r="E119" s="3">
        <v>367855422.21999931</v>
      </c>
      <c r="G119" s="7">
        <f t="shared" si="27"/>
        <v>164.84367628468368</v>
      </c>
      <c r="H119" s="7">
        <f t="shared" si="28"/>
        <v>1978.1241154162042</v>
      </c>
      <c r="I119" s="7">
        <f t="shared" si="29"/>
        <v>1774.7986752289296</v>
      </c>
      <c r="J119" s="2">
        <f t="shared" si="30"/>
        <v>185961.75</v>
      </c>
      <c r="K119" s="18">
        <f t="shared" si="31"/>
        <v>10.766556019800642</v>
      </c>
      <c r="M119" s="5">
        <f t="shared" si="32"/>
        <v>4.9706343591897845E-3</v>
      </c>
      <c r="N119" s="5">
        <f t="shared" si="32"/>
        <v>4.381144662346145E-3</v>
      </c>
      <c r="O119" s="6">
        <f t="shared" si="32"/>
        <v>2.1933332347783738E-3</v>
      </c>
      <c r="Q119" s="11">
        <f t="shared" si="35"/>
        <v>311716194</v>
      </c>
      <c r="R119" s="11">
        <f t="shared" si="35"/>
        <v>34794044</v>
      </c>
      <c r="S119" s="8">
        <f t="shared" si="35"/>
        <v>12903039736.17</v>
      </c>
      <c r="U119" s="6">
        <f t="shared" si="26"/>
        <v>0.69433061019818532</v>
      </c>
      <c r="V119" s="6">
        <f t="shared" si="26"/>
        <v>0.73546910806421173</v>
      </c>
      <c r="W119" s="6">
        <f t="shared" si="26"/>
        <v>7.6934208859050529E-2</v>
      </c>
      <c r="Y119" s="8">
        <f t="shared" si="34"/>
        <v>1166722036406.408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Top 25% to 50%</v>
      </c>
      <c r="C120" s="2">
        <v>2157951</v>
      </c>
      <c r="D120" s="2">
        <v>200166</v>
      </c>
      <c r="E120" s="3">
        <v>365266514.19000053</v>
      </c>
      <c r="G120" s="7">
        <f t="shared" si="27"/>
        <v>169.26543475268926</v>
      </c>
      <c r="H120" s="7">
        <f t="shared" si="28"/>
        <v>2031.1852170322711</v>
      </c>
      <c r="I120" s="7">
        <f t="shared" si="29"/>
        <v>1824.817972033215</v>
      </c>
      <c r="J120" s="2">
        <f t="shared" si="30"/>
        <v>179829.25</v>
      </c>
      <c r="K120" s="18">
        <f t="shared" si="31"/>
        <v>10.780806930247895</v>
      </c>
      <c r="M120" s="5">
        <f t="shared" si="32"/>
        <v>4.8067166975860878E-3</v>
      </c>
      <c r="N120" s="5">
        <f t="shared" si="32"/>
        <v>4.231066371151942E-3</v>
      </c>
      <c r="O120" s="6">
        <f t="shared" si="32"/>
        <v>2.1778969038695828E-3</v>
      </c>
      <c r="Q120" s="11">
        <f t="shared" si="35"/>
        <v>313874145</v>
      </c>
      <c r="R120" s="11">
        <f t="shared" si="35"/>
        <v>34994210</v>
      </c>
      <c r="S120" s="8">
        <f t="shared" si="35"/>
        <v>13268306250.360001</v>
      </c>
      <c r="U120" s="6">
        <f t="shared" si="26"/>
        <v>0.69913732689577146</v>
      </c>
      <c r="V120" s="6">
        <f t="shared" si="26"/>
        <v>0.73970017443536373</v>
      </c>
      <c r="W120" s="6">
        <f t="shared" si="26"/>
        <v>7.9112105762920104E-2</v>
      </c>
      <c r="Y120" s="8">
        <f t="shared" si="34"/>
        <v>1080951937800.264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Top 25% to 50%</v>
      </c>
      <c r="C121" s="2">
        <v>2089890</v>
      </c>
      <c r="D121" s="2">
        <v>194021</v>
      </c>
      <c r="E121" s="3">
        <v>363764518.45999908</v>
      </c>
      <c r="G121" s="7">
        <f t="shared" si="27"/>
        <v>174.05916984147447</v>
      </c>
      <c r="H121" s="7">
        <f t="shared" si="28"/>
        <v>2088.7100380976935</v>
      </c>
      <c r="I121" s="7">
        <f t="shared" si="29"/>
        <v>1874.8718873730115</v>
      </c>
      <c r="J121" s="2">
        <f t="shared" si="30"/>
        <v>174157.5</v>
      </c>
      <c r="K121" s="18">
        <f t="shared" si="31"/>
        <v>10.771462882883812</v>
      </c>
      <c r="M121" s="5">
        <f t="shared" si="32"/>
        <v>4.6551145781893047E-3</v>
      </c>
      <c r="N121" s="5">
        <f t="shared" si="32"/>
        <v>4.1011746670127349E-3</v>
      </c>
      <c r="O121" s="6">
        <f t="shared" si="32"/>
        <v>2.1689412736025995E-3</v>
      </c>
      <c r="Q121" s="11">
        <f t="shared" si="35"/>
        <v>315964035</v>
      </c>
      <c r="R121" s="11">
        <f t="shared" si="35"/>
        <v>35188231</v>
      </c>
      <c r="S121" s="8">
        <f t="shared" si="35"/>
        <v>13632070768.82</v>
      </c>
      <c r="U121" s="6">
        <f t="shared" si="26"/>
        <v>0.70379244147396069</v>
      </c>
      <c r="V121" s="6">
        <f t="shared" si="26"/>
        <v>0.7438013491023765</v>
      </c>
      <c r="W121" s="6">
        <f t="shared" si="26"/>
        <v>8.1281047036522711E-2</v>
      </c>
      <c r="Y121" s="8">
        <f t="shared" si="34"/>
        <v>998310642820.0481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Top 25% to 50%</v>
      </c>
      <c r="C122" s="2">
        <v>2023695</v>
      </c>
      <c r="D122" s="2">
        <v>187781</v>
      </c>
      <c r="E122" s="3">
        <v>361456903.80000114</v>
      </c>
      <c r="G122" s="7">
        <f t="shared" si="27"/>
        <v>178.61234217606957</v>
      </c>
      <c r="H122" s="7">
        <f t="shared" si="28"/>
        <v>2143.348106112835</v>
      </c>
      <c r="I122" s="7">
        <f t="shared" si="29"/>
        <v>1924.8853920258234</v>
      </c>
      <c r="J122" s="2">
        <f t="shared" si="30"/>
        <v>168641.25</v>
      </c>
      <c r="K122" s="18">
        <f t="shared" si="31"/>
        <v>10.776889035631934</v>
      </c>
      <c r="M122" s="5">
        <f t="shared" si="32"/>
        <v>4.5076688707581768E-3</v>
      </c>
      <c r="N122" s="5">
        <f t="shared" si="32"/>
        <v>3.9692748730617731E-3</v>
      </c>
      <c r="O122" s="6">
        <f t="shared" si="32"/>
        <v>2.155182150802968E-3</v>
      </c>
      <c r="Q122" s="11">
        <f t="shared" ref="Q122:S137" si="36">+Q121+C122</f>
        <v>317987730</v>
      </c>
      <c r="R122" s="11">
        <f t="shared" si="36"/>
        <v>35376012</v>
      </c>
      <c r="S122" s="8">
        <f t="shared" si="36"/>
        <v>13993527672.620001</v>
      </c>
      <c r="U122" s="6">
        <f t="shared" si="26"/>
        <v>0.70830011034471885</v>
      </c>
      <c r="V122" s="6">
        <f t="shared" si="26"/>
        <v>0.74777062397543825</v>
      </c>
      <c r="W122" s="6">
        <f t="shared" si="26"/>
        <v>8.343622918732567E-2</v>
      </c>
      <c r="Y122" s="8">
        <f t="shared" si="34"/>
        <v>923072118997.44629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Top 10% to 25%</v>
      </c>
      <c r="C123" s="2">
        <v>1970720</v>
      </c>
      <c r="D123" s="2">
        <v>182706</v>
      </c>
      <c r="E123" s="3">
        <v>360818376.46999931</v>
      </c>
      <c r="G123" s="7">
        <f t="shared" si="27"/>
        <v>183.08962027583792</v>
      </c>
      <c r="H123" s="7">
        <f t="shared" si="28"/>
        <v>2197.0754433100551</v>
      </c>
      <c r="I123" s="7">
        <f t="shared" si="29"/>
        <v>1974.85783975348</v>
      </c>
      <c r="J123" s="2">
        <f t="shared" si="30"/>
        <v>164226.66666666666</v>
      </c>
      <c r="K123" s="18">
        <f t="shared" si="31"/>
        <v>10.786290543277177</v>
      </c>
      <c r="M123" s="5">
        <f t="shared" si="32"/>
        <v>4.3896699833623903E-3</v>
      </c>
      <c r="N123" s="5">
        <f t="shared" si="32"/>
        <v>3.8620006015391566E-3</v>
      </c>
      <c r="O123" s="6">
        <f t="shared" si="32"/>
        <v>2.1513749397912194E-3</v>
      </c>
      <c r="Q123" s="11">
        <f t="shared" si="36"/>
        <v>319958450</v>
      </c>
      <c r="R123" s="11">
        <f t="shared" si="36"/>
        <v>35558718</v>
      </c>
      <c r="S123" s="8">
        <f t="shared" si="36"/>
        <v>14354346049.09</v>
      </c>
      <c r="U123" s="6">
        <f t="shared" si="26"/>
        <v>0.71268978032808128</v>
      </c>
      <c r="V123" s="6">
        <f t="shared" si="26"/>
        <v>0.75163262457697744</v>
      </c>
      <c r="W123" s="6">
        <f t="shared" si="26"/>
        <v>8.5587604127116898E-2</v>
      </c>
      <c r="Y123" s="8">
        <f t="shared" si="34"/>
        <v>858096386575.99805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Top 10% to 25%</v>
      </c>
      <c r="C124" s="2">
        <v>1907594</v>
      </c>
      <c r="D124" s="2">
        <v>176705</v>
      </c>
      <c r="E124" s="3">
        <v>357793641.63999939</v>
      </c>
      <c r="G124" s="7">
        <f t="shared" si="27"/>
        <v>187.56278413540795</v>
      </c>
      <c r="H124" s="7">
        <f t="shared" si="28"/>
        <v>2250.7534096248955</v>
      </c>
      <c r="I124" s="7">
        <f t="shared" si="29"/>
        <v>2024.8076830876284</v>
      </c>
      <c r="J124" s="2">
        <f t="shared" si="30"/>
        <v>158966.16666666666</v>
      </c>
      <c r="K124" s="18">
        <f t="shared" si="31"/>
        <v>10.79535949746753</v>
      </c>
      <c r="M124" s="5">
        <f t="shared" si="32"/>
        <v>4.2490603039712369E-3</v>
      </c>
      <c r="N124" s="5">
        <f t="shared" si="32"/>
        <v>3.7351527387988171E-3</v>
      </c>
      <c r="O124" s="6">
        <f t="shared" si="32"/>
        <v>2.133339997179818E-3</v>
      </c>
      <c r="Q124" s="11">
        <f t="shared" si="36"/>
        <v>321866044</v>
      </c>
      <c r="R124" s="11">
        <f t="shared" si="36"/>
        <v>35735423</v>
      </c>
      <c r="S124" s="8">
        <f t="shared" si="36"/>
        <v>14712139690.73</v>
      </c>
      <c r="U124" s="6">
        <f t="shared" si="26"/>
        <v>0.71693884063205249</v>
      </c>
      <c r="V124" s="6">
        <f t="shared" si="26"/>
        <v>0.7553677773157762</v>
      </c>
      <c r="W124" s="6">
        <f t="shared" si="26"/>
        <v>8.7720944124296707E-2</v>
      </c>
      <c r="Y124" s="8">
        <f t="shared" si="34"/>
        <v>792057831376.21729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Top 10% to 25%</v>
      </c>
      <c r="C125" s="2">
        <v>1860076</v>
      </c>
      <c r="D125" s="2">
        <v>172156</v>
      </c>
      <c r="E125" s="3">
        <v>357191415.56000137</v>
      </c>
      <c r="G125" s="7">
        <f t="shared" si="27"/>
        <v>192.03054905283514</v>
      </c>
      <c r="H125" s="7">
        <f t="shared" si="28"/>
        <v>2304.3665886340218</v>
      </c>
      <c r="I125" s="7">
        <f t="shared" si="29"/>
        <v>2074.8124698529323</v>
      </c>
      <c r="J125" s="2">
        <f t="shared" si="30"/>
        <v>155006.33333333334</v>
      </c>
      <c r="K125" s="18">
        <f t="shared" si="31"/>
        <v>10.804595831687539</v>
      </c>
      <c r="M125" s="5">
        <f t="shared" si="32"/>
        <v>4.1432165827579677E-3</v>
      </c>
      <c r="N125" s="5">
        <f t="shared" si="32"/>
        <v>3.6389969434970663E-3</v>
      </c>
      <c r="O125" s="6">
        <f t="shared" si="32"/>
        <v>2.1297492319054109E-3</v>
      </c>
      <c r="Q125" s="11">
        <f t="shared" si="36"/>
        <v>323726120</v>
      </c>
      <c r="R125" s="11">
        <f t="shared" si="36"/>
        <v>35907579</v>
      </c>
      <c r="S125" s="8">
        <f t="shared" si="36"/>
        <v>15069331106.290001</v>
      </c>
      <c r="U125" s="6">
        <f t="shared" si="26"/>
        <v>0.72108205721481045</v>
      </c>
      <c r="V125" s="6">
        <f t="shared" si="26"/>
        <v>0.75900677425927332</v>
      </c>
      <c r="W125" s="6">
        <f t="shared" si="26"/>
        <v>8.9850693356202119E-2</v>
      </c>
      <c r="Y125" s="8">
        <f t="shared" si="34"/>
        <v>735673013950.00085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Top 10% to 25%</v>
      </c>
      <c r="C126" s="2">
        <v>1801254</v>
      </c>
      <c r="D126" s="2">
        <v>166576</v>
      </c>
      <c r="E126" s="3">
        <v>353952456.80999947</v>
      </c>
      <c r="G126" s="7">
        <f t="shared" si="27"/>
        <v>196.50335644500967</v>
      </c>
      <c r="H126" s="7">
        <f t="shared" si="28"/>
        <v>2358.0402773401161</v>
      </c>
      <c r="I126" s="7">
        <f t="shared" si="29"/>
        <v>2124.8706705047512</v>
      </c>
      <c r="J126" s="2">
        <f t="shared" si="30"/>
        <v>150104.5</v>
      </c>
      <c r="K126" s="18">
        <f t="shared" si="31"/>
        <v>10.813406493132264</v>
      </c>
      <c r="M126" s="5">
        <f t="shared" si="32"/>
        <v>4.0121938257141757E-3</v>
      </c>
      <c r="N126" s="5">
        <f t="shared" si="32"/>
        <v>3.5210480892909181E-3</v>
      </c>
      <c r="O126" s="6">
        <f t="shared" si="32"/>
        <v>2.1104369819198534E-3</v>
      </c>
      <c r="Q126" s="11">
        <f t="shared" si="36"/>
        <v>325527374</v>
      </c>
      <c r="R126" s="11">
        <f t="shared" si="36"/>
        <v>36074155</v>
      </c>
      <c r="S126" s="8">
        <f t="shared" si="36"/>
        <v>15423283563.1</v>
      </c>
      <c r="U126" s="6">
        <f t="shared" si="26"/>
        <v>0.72509425104052461</v>
      </c>
      <c r="V126" s="6">
        <f t="shared" si="26"/>
        <v>0.7625278223485642</v>
      </c>
      <c r="W126" s="6">
        <f t="shared" si="26"/>
        <v>9.1961130338121977E-2</v>
      </c>
      <c r="Y126" s="8">
        <f t="shared" si="34"/>
        <v>677737238245.31787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Top 10% to 25%</v>
      </c>
      <c r="C127" s="2">
        <v>1746597</v>
      </c>
      <c r="D127" s="2">
        <v>161532</v>
      </c>
      <c r="E127" s="3">
        <v>351308435.98999977</v>
      </c>
      <c r="G127" s="7">
        <f t="shared" si="27"/>
        <v>201.13880648483868</v>
      </c>
      <c r="H127" s="7">
        <f t="shared" si="28"/>
        <v>2413.6656778180641</v>
      </c>
      <c r="I127" s="7">
        <f t="shared" si="29"/>
        <v>2174.8535026496284</v>
      </c>
      <c r="J127" s="2">
        <f t="shared" si="30"/>
        <v>145549.75</v>
      </c>
      <c r="K127" s="18">
        <f t="shared" si="31"/>
        <v>10.812699650843177</v>
      </c>
      <c r="M127" s="5">
        <f t="shared" si="32"/>
        <v>3.8904483761928645E-3</v>
      </c>
      <c r="N127" s="5">
        <f t="shared" si="32"/>
        <v>3.414429089180558E-3</v>
      </c>
      <c r="O127" s="6">
        <f t="shared" si="32"/>
        <v>2.0946720417078725E-3</v>
      </c>
      <c r="Q127" s="11">
        <f t="shared" si="36"/>
        <v>327273971</v>
      </c>
      <c r="R127" s="11">
        <f t="shared" si="36"/>
        <v>36235687</v>
      </c>
      <c r="S127" s="8">
        <f t="shared" si="36"/>
        <v>15774591999.09</v>
      </c>
      <c r="U127" s="6">
        <f t="shared" si="26"/>
        <v>0.72898469941671751</v>
      </c>
      <c r="V127" s="6">
        <f t="shared" si="26"/>
        <v>0.76594225143774475</v>
      </c>
      <c r="W127" s="6">
        <f t="shared" si="26"/>
        <v>9.4055802379829842E-2</v>
      </c>
      <c r="Y127" s="8">
        <f t="shared" si="34"/>
        <v>623215303529.8894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Top 10% to 25%</v>
      </c>
      <c r="C128" s="2">
        <v>1699339</v>
      </c>
      <c r="D128" s="2">
        <v>157277</v>
      </c>
      <c r="E128" s="3">
        <v>349926257.84000015</v>
      </c>
      <c r="G128" s="7">
        <f t="shared" si="27"/>
        <v>205.91904136843806</v>
      </c>
      <c r="H128" s="7">
        <f t="shared" si="28"/>
        <v>2471.0284964212569</v>
      </c>
      <c r="I128" s="7">
        <f t="shared" si="29"/>
        <v>2224.9041998512189</v>
      </c>
      <c r="J128" s="2">
        <f t="shared" si="30"/>
        <v>141611.58333333334</v>
      </c>
      <c r="K128" s="18">
        <f t="shared" si="31"/>
        <v>10.80475212523128</v>
      </c>
      <c r="M128" s="5">
        <f t="shared" si="32"/>
        <v>3.7851837906232554E-3</v>
      </c>
      <c r="N128" s="5">
        <f t="shared" si="32"/>
        <v>3.3244878034014969E-3</v>
      </c>
      <c r="O128" s="6">
        <f t="shared" si="32"/>
        <v>2.0864308222241874E-3</v>
      </c>
      <c r="Q128" s="11">
        <f t="shared" si="36"/>
        <v>328973310</v>
      </c>
      <c r="R128" s="11">
        <f t="shared" si="36"/>
        <v>36392964</v>
      </c>
      <c r="S128" s="8">
        <f t="shared" si="36"/>
        <v>16124518256.93</v>
      </c>
      <c r="U128" s="6">
        <f t="shared" si="26"/>
        <v>0.73276988320734082</v>
      </c>
      <c r="V128" s="6">
        <f t="shared" si="26"/>
        <v>0.76926673924114619</v>
      </c>
      <c r="W128" s="6">
        <f t="shared" si="26"/>
        <v>9.6142233202054034E-2</v>
      </c>
      <c r="Y128" s="8">
        <f t="shared" si="34"/>
        <v>573200768300.67407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Top 10% to 25%</v>
      </c>
      <c r="C129" s="2">
        <v>1654008</v>
      </c>
      <c r="D129" s="2">
        <v>152913</v>
      </c>
      <c r="E129" s="3">
        <v>347855670.88999939</v>
      </c>
      <c r="G129" s="7">
        <f t="shared" si="27"/>
        <v>210.31075477869479</v>
      </c>
      <c r="H129" s="7">
        <f t="shared" si="28"/>
        <v>2523.7290573443374</v>
      </c>
      <c r="I129" s="7">
        <f t="shared" si="29"/>
        <v>2274.8600242621583</v>
      </c>
      <c r="J129" s="2">
        <f t="shared" si="30"/>
        <v>137834</v>
      </c>
      <c r="K129" s="18">
        <f t="shared" si="31"/>
        <v>10.816660453983637</v>
      </c>
      <c r="M129" s="5">
        <f t="shared" si="32"/>
        <v>3.6842114911510826E-3</v>
      </c>
      <c r="N129" s="5">
        <f t="shared" si="32"/>
        <v>3.2322424987857928E-3</v>
      </c>
      <c r="O129" s="6">
        <f t="shared" si="32"/>
        <v>2.0740849741039472E-3</v>
      </c>
      <c r="Q129" s="11">
        <f t="shared" si="36"/>
        <v>330627318</v>
      </c>
      <c r="R129" s="11">
        <f t="shared" si="36"/>
        <v>36545877</v>
      </c>
      <c r="S129" s="8">
        <f t="shared" si="36"/>
        <v>16472373927.82</v>
      </c>
      <c r="U129" s="6">
        <f t="shared" si="26"/>
        <v>0.73645409469849188</v>
      </c>
      <c r="V129" s="6">
        <f t="shared" si="26"/>
        <v>0.77249898173993203</v>
      </c>
      <c r="W129" s="6">
        <f t="shared" si="26"/>
        <v>9.8216318176157988E-2</v>
      </c>
      <c r="Y129" s="8">
        <f t="shared" si="34"/>
        <v>529064632471.73834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Top 10% to 25%</v>
      </c>
      <c r="C130" s="2">
        <v>1600526</v>
      </c>
      <c r="D130" s="2">
        <v>147878</v>
      </c>
      <c r="E130" s="3">
        <v>343802065.19000053</v>
      </c>
      <c r="G130" s="7">
        <f t="shared" si="27"/>
        <v>214.80567337862712</v>
      </c>
      <c r="H130" s="7">
        <f t="shared" si="28"/>
        <v>2577.6680805435253</v>
      </c>
      <c r="I130" s="7">
        <f t="shared" si="29"/>
        <v>2324.9034013849291</v>
      </c>
      <c r="J130" s="2">
        <f t="shared" si="30"/>
        <v>133377.16666666666</v>
      </c>
      <c r="K130" s="18">
        <f t="shared" si="31"/>
        <v>10.823286763413083</v>
      </c>
      <c r="M130" s="5">
        <f t="shared" si="32"/>
        <v>3.5650832892501591E-3</v>
      </c>
      <c r="N130" s="5">
        <f t="shared" si="32"/>
        <v>3.1258137387628615E-3</v>
      </c>
      <c r="O130" s="6">
        <f t="shared" si="32"/>
        <v>2.0499154021323338E-3</v>
      </c>
      <c r="Q130" s="11">
        <f t="shared" si="36"/>
        <v>332227844</v>
      </c>
      <c r="R130" s="11">
        <f t="shared" si="36"/>
        <v>36693755</v>
      </c>
      <c r="S130" s="8">
        <f t="shared" si="36"/>
        <v>16816175993.01</v>
      </c>
      <c r="U130" s="6">
        <f t="shared" si="26"/>
        <v>0.74001917798774197</v>
      </c>
      <c r="V130" s="6">
        <f t="shared" si="26"/>
        <v>0.7756247954786949</v>
      </c>
      <c r="W130" s="6">
        <f t="shared" si="26"/>
        <v>0.10026623357829031</v>
      </c>
      <c r="Y130" s="8">
        <f t="shared" si="34"/>
        <v>484155770135.74048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Top 10% to 25%</v>
      </c>
      <c r="C131" s="2">
        <v>1560570</v>
      </c>
      <c r="D131" s="2">
        <v>144194</v>
      </c>
      <c r="E131" s="3">
        <v>342437564.28000069</v>
      </c>
      <c r="G131" s="7">
        <f t="shared" si="27"/>
        <v>219.43108241219599</v>
      </c>
      <c r="H131" s="7">
        <f t="shared" si="28"/>
        <v>2633.1729889463518</v>
      </c>
      <c r="I131" s="7">
        <f t="shared" si="29"/>
        <v>2374.8392046825852</v>
      </c>
      <c r="J131" s="2">
        <f t="shared" si="30"/>
        <v>130047.5</v>
      </c>
      <c r="K131" s="18">
        <f t="shared" si="31"/>
        <v>10.822711069808729</v>
      </c>
      <c r="M131" s="5">
        <f t="shared" si="32"/>
        <v>3.4760835054882715E-3</v>
      </c>
      <c r="N131" s="5">
        <f t="shared" si="32"/>
        <v>3.047942129641813E-3</v>
      </c>
      <c r="O131" s="6">
        <f t="shared" si="32"/>
        <v>2.041779582965318E-3</v>
      </c>
      <c r="Q131" s="11">
        <f t="shared" si="36"/>
        <v>333788414</v>
      </c>
      <c r="R131" s="11">
        <f t="shared" si="36"/>
        <v>36837949</v>
      </c>
      <c r="S131" s="8">
        <f t="shared" si="36"/>
        <v>17158613557.290001</v>
      </c>
      <c r="U131" s="6">
        <f t="shared" si="26"/>
        <v>0.74349526149323031</v>
      </c>
      <c r="V131" s="6">
        <f t="shared" si="26"/>
        <v>0.77867273760833666</v>
      </c>
      <c r="W131" s="6">
        <f t="shared" si="26"/>
        <v>0.10230801316125564</v>
      </c>
      <c r="Y131" s="8">
        <f t="shared" si="34"/>
        <v>444964588041.80792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Top 10% to 25%</v>
      </c>
      <c r="C132" s="2">
        <v>1518101</v>
      </c>
      <c r="D132" s="2">
        <v>140231</v>
      </c>
      <c r="E132" s="3">
        <v>340046308.84999847</v>
      </c>
      <c r="G132" s="7">
        <f t="shared" si="27"/>
        <v>223.99452266351085</v>
      </c>
      <c r="H132" s="7">
        <f t="shared" si="28"/>
        <v>2687.93427196213</v>
      </c>
      <c r="I132" s="7">
        <f t="shared" si="29"/>
        <v>2424.9011192246971</v>
      </c>
      <c r="J132" s="2">
        <f t="shared" si="30"/>
        <v>126508.41666666667</v>
      </c>
      <c r="K132" s="18">
        <f t="shared" si="31"/>
        <v>10.825716139797905</v>
      </c>
      <c r="M132" s="5">
        <f t="shared" si="32"/>
        <v>3.3814861529859286E-3</v>
      </c>
      <c r="N132" s="5">
        <f t="shared" si="32"/>
        <v>2.9641730778104574E-3</v>
      </c>
      <c r="O132" s="6">
        <f t="shared" si="32"/>
        <v>2.0275217531477889E-3</v>
      </c>
      <c r="Q132" s="11">
        <f t="shared" si="36"/>
        <v>335306515</v>
      </c>
      <c r="R132" s="11">
        <f t="shared" si="36"/>
        <v>36978180</v>
      </c>
      <c r="S132" s="8">
        <f t="shared" si="36"/>
        <v>17498659866.139999</v>
      </c>
      <c r="U132" s="6">
        <f t="shared" si="26"/>
        <v>0.74687674764621625</v>
      </c>
      <c r="V132" s="6">
        <f t="shared" si="26"/>
        <v>0.78163691068614716</v>
      </c>
      <c r="W132" s="6">
        <f t="shared" si="26"/>
        <v>0.10433553491440342</v>
      </c>
      <c r="Y132" s="8">
        <f t="shared" si="34"/>
        <v>407605612923.53766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Top 10% to 25%</v>
      </c>
      <c r="C133" s="2">
        <v>1481783</v>
      </c>
      <c r="D133" s="2">
        <v>136858</v>
      </c>
      <c r="E133" s="3">
        <v>338709169.97999954</v>
      </c>
      <c r="G133" s="7">
        <f t="shared" si="27"/>
        <v>228.58216755084891</v>
      </c>
      <c r="H133" s="7">
        <f t="shared" si="28"/>
        <v>2742.9860106101869</v>
      </c>
      <c r="I133" s="7">
        <f t="shared" si="29"/>
        <v>2474.8949274430397</v>
      </c>
      <c r="J133" s="2">
        <f t="shared" si="30"/>
        <v>123481.91666666667</v>
      </c>
      <c r="K133" s="18">
        <f t="shared" si="31"/>
        <v>10.827156614885501</v>
      </c>
      <c r="M133" s="5">
        <f t="shared" si="32"/>
        <v>3.3005898133457181E-3</v>
      </c>
      <c r="N133" s="5">
        <f t="shared" si="32"/>
        <v>2.892875320599465E-3</v>
      </c>
      <c r="O133" s="6">
        <f t="shared" si="32"/>
        <v>2.0195490797931775E-3</v>
      </c>
      <c r="Q133" s="11">
        <f t="shared" si="36"/>
        <v>336788298</v>
      </c>
      <c r="R133" s="11">
        <f t="shared" si="36"/>
        <v>37115038</v>
      </c>
      <c r="S133" s="8">
        <f t="shared" si="36"/>
        <v>17837369036.119999</v>
      </c>
      <c r="U133" s="6">
        <f t="shared" si="26"/>
        <v>0.75017733745956194</v>
      </c>
      <c r="V133" s="6">
        <f t="shared" si="26"/>
        <v>0.78452978600674661</v>
      </c>
      <c r="W133" s="6">
        <f t="shared" si="26"/>
        <v>0.1063550839941966</v>
      </c>
      <c r="Y133" s="8">
        <f t="shared" si="34"/>
        <v>373824362971.42139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Top 10% to 25%</v>
      </c>
      <c r="C134" s="2">
        <v>2854238</v>
      </c>
      <c r="D134" s="2">
        <v>263162</v>
      </c>
      <c r="E134" s="3">
        <v>670944231.86000061</v>
      </c>
      <c r="G134" s="7">
        <f t="shared" si="27"/>
        <v>235.06947628754176</v>
      </c>
      <c r="H134" s="7">
        <f t="shared" si="28"/>
        <v>2820.8337154505011</v>
      </c>
      <c r="I134" s="7">
        <f t="shared" si="29"/>
        <v>2549.5483081143957</v>
      </c>
      <c r="J134" s="2">
        <f t="shared" si="30"/>
        <v>237853.16666666666</v>
      </c>
      <c r="K134" s="18">
        <f t="shared" si="31"/>
        <v>10.845935203410827</v>
      </c>
      <c r="M134" s="5">
        <f t="shared" si="32"/>
        <v>6.3576575434218475E-3</v>
      </c>
      <c r="N134" s="5">
        <f t="shared" si="32"/>
        <v>5.5626624320068716E-3</v>
      </c>
      <c r="O134" s="6">
        <f t="shared" si="32"/>
        <v>4.0004963731138914E-3</v>
      </c>
      <c r="Q134" s="11">
        <f t="shared" si="36"/>
        <v>339642536</v>
      </c>
      <c r="R134" s="11">
        <f t="shared" si="36"/>
        <v>37378200</v>
      </c>
      <c r="S134" s="8">
        <f t="shared" si="36"/>
        <v>18508313267.98</v>
      </c>
      <c r="U134" s="6">
        <f t="shared" si="26"/>
        <v>0.75653499500298382</v>
      </c>
      <c r="V134" s="6">
        <f t="shared" si="26"/>
        <v>0.79009244843875348</v>
      </c>
      <c r="W134" s="6">
        <f t="shared" si="26"/>
        <v>0.1103555803673105</v>
      </c>
      <c r="Y134" s="8">
        <f t="shared" si="34"/>
        <v>657074637317.14612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Top 10% to 25%</v>
      </c>
      <c r="C135" s="2">
        <v>2707136</v>
      </c>
      <c r="D135" s="2">
        <v>249674</v>
      </c>
      <c r="E135" s="3">
        <v>661533775.95999908</v>
      </c>
      <c r="G135" s="7">
        <f t="shared" si="27"/>
        <v>244.36665758942257</v>
      </c>
      <c r="H135" s="7">
        <f t="shared" si="28"/>
        <v>2932.3998910730706</v>
      </c>
      <c r="I135" s="7">
        <f t="shared" si="29"/>
        <v>2649.590169420921</v>
      </c>
      <c r="J135" s="2">
        <f t="shared" si="30"/>
        <v>225594.66666666666</v>
      </c>
      <c r="K135" s="18">
        <f t="shared" si="31"/>
        <v>10.842682858447416</v>
      </c>
      <c r="M135" s="5">
        <f t="shared" si="32"/>
        <v>6.0299959609075512E-3</v>
      </c>
      <c r="N135" s="5">
        <f t="shared" si="32"/>
        <v>5.2775559543128707E-3</v>
      </c>
      <c r="O135" s="6">
        <f t="shared" si="32"/>
        <v>3.9443866505622267E-3</v>
      </c>
      <c r="Q135" s="11">
        <f t="shared" si="36"/>
        <v>342349672</v>
      </c>
      <c r="R135" s="11">
        <f t="shared" si="36"/>
        <v>37627874</v>
      </c>
      <c r="S135" s="8">
        <f t="shared" si="36"/>
        <v>19169847043.939999</v>
      </c>
      <c r="U135" s="6">
        <f t="shared" si="26"/>
        <v>0.7625649909638913</v>
      </c>
      <c r="V135" s="6">
        <f t="shared" si="26"/>
        <v>0.79537000439306638</v>
      </c>
      <c r="W135" s="6">
        <f t="shared" si="26"/>
        <v>0.11429996701787272</v>
      </c>
      <c r="Y135" s="8">
        <f t="shared" si="34"/>
        <v>542353154845.85699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Top 10% to 25%</v>
      </c>
      <c r="C136" s="2">
        <v>2579518</v>
      </c>
      <c r="D136" s="2">
        <v>237640</v>
      </c>
      <c r="E136" s="3">
        <v>653404052.34000015</v>
      </c>
      <c r="G136" s="7">
        <f t="shared" si="27"/>
        <v>253.30470744534449</v>
      </c>
      <c r="H136" s="7">
        <f t="shared" si="28"/>
        <v>3039.6564893441337</v>
      </c>
      <c r="I136" s="7">
        <f t="shared" si="29"/>
        <v>2749.554167396062</v>
      </c>
      <c r="J136" s="2">
        <f t="shared" si="30"/>
        <v>214959.83333333334</v>
      </c>
      <c r="K136" s="18">
        <f t="shared" si="31"/>
        <v>10.854729843460698</v>
      </c>
      <c r="M136" s="5">
        <f t="shared" si="32"/>
        <v>5.745733912551244E-3</v>
      </c>
      <c r="N136" s="5">
        <f t="shared" si="32"/>
        <v>5.0231838196324432E-3</v>
      </c>
      <c r="O136" s="6">
        <f t="shared" si="32"/>
        <v>3.8959132777961125E-3</v>
      </c>
      <c r="Q136" s="11">
        <f t="shared" si="36"/>
        <v>344929190</v>
      </c>
      <c r="R136" s="11">
        <f t="shared" si="36"/>
        <v>37865514</v>
      </c>
      <c r="S136" s="8">
        <f t="shared" si="36"/>
        <v>19823251096.279999</v>
      </c>
      <c r="U136" s="6">
        <f t="shared" si="26"/>
        <v>0.76831072487644259</v>
      </c>
      <c r="V136" s="6">
        <f t="shared" si="26"/>
        <v>0.80039318821269878</v>
      </c>
      <c r="W136" s="6">
        <f t="shared" si="26"/>
        <v>0.11819588029566883</v>
      </c>
      <c r="Y136" s="8">
        <f t="shared" si="34"/>
        <v>447761767100.51129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Top 10% to 25%</v>
      </c>
      <c r="C137" s="2">
        <v>2468435</v>
      </c>
      <c r="D137" s="2">
        <v>227322</v>
      </c>
      <c r="E137" s="3">
        <v>647768989.10000229</v>
      </c>
      <c r="G137" s="7">
        <f t="shared" si="27"/>
        <v>262.42092220374542</v>
      </c>
      <c r="H137" s="7">
        <f t="shared" si="28"/>
        <v>3149.0510664449448</v>
      </c>
      <c r="I137" s="7">
        <f t="shared" si="29"/>
        <v>2849.5657661819018</v>
      </c>
      <c r="J137" s="2">
        <f t="shared" si="30"/>
        <v>205702.91666666666</v>
      </c>
      <c r="K137" s="18">
        <f t="shared" si="31"/>
        <v>10.858759820870835</v>
      </c>
      <c r="M137" s="5">
        <f t="shared" si="32"/>
        <v>5.4983026636869483E-3</v>
      </c>
      <c r="N137" s="5">
        <f t="shared" si="32"/>
        <v>4.8050841282885294E-3</v>
      </c>
      <c r="O137" s="6">
        <f t="shared" si="32"/>
        <v>3.8623142855350348E-3</v>
      </c>
      <c r="Q137" s="11">
        <f t="shared" si="36"/>
        <v>347397625</v>
      </c>
      <c r="R137" s="11">
        <f t="shared" si="36"/>
        <v>38092836</v>
      </c>
      <c r="S137" s="8">
        <f t="shared" si="36"/>
        <v>20471020085.380001</v>
      </c>
      <c r="U137" s="6">
        <f t="shared" si="26"/>
        <v>0.77380902754012948</v>
      </c>
      <c r="V137" s="6">
        <f t="shared" si="26"/>
        <v>0.8051982723409874</v>
      </c>
      <c r="W137" s="6">
        <f t="shared" si="26"/>
        <v>0.12205819458120387</v>
      </c>
      <c r="Y137" s="8">
        <f t="shared" si="34"/>
        <v>365986498201.43408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Top 10% to 25%</v>
      </c>
      <c r="C138" s="2">
        <v>2341666</v>
      </c>
      <c r="D138" s="2">
        <v>215799</v>
      </c>
      <c r="E138" s="3">
        <v>636516685.48999786</v>
      </c>
      <c r="G138" s="7">
        <f t="shared" si="27"/>
        <v>271.82214948246155</v>
      </c>
      <c r="H138" s="7">
        <f t="shared" si="28"/>
        <v>3261.8657937895387</v>
      </c>
      <c r="I138" s="7">
        <f t="shared" si="29"/>
        <v>2949.5812561225857</v>
      </c>
      <c r="J138" s="2">
        <f t="shared" si="30"/>
        <v>195138.83333333334</v>
      </c>
      <c r="K138" s="18">
        <f t="shared" si="31"/>
        <v>10.851143888525897</v>
      </c>
      <c r="M138" s="5">
        <f t="shared" si="32"/>
        <v>5.2159317159516704E-3</v>
      </c>
      <c r="N138" s="5">
        <f t="shared" si="32"/>
        <v>4.5615134030165859E-3</v>
      </c>
      <c r="O138" s="6">
        <f t="shared" si="32"/>
        <v>3.7952225696465049E-3</v>
      </c>
      <c r="Q138" s="11">
        <f t="shared" ref="Q138:S153" si="37">+Q137+C138</f>
        <v>349739291</v>
      </c>
      <c r="R138" s="11">
        <f t="shared" si="37"/>
        <v>38308635</v>
      </c>
      <c r="S138" s="8">
        <f t="shared" si="37"/>
        <v>21107536770.869999</v>
      </c>
      <c r="U138" s="6">
        <f t="shared" si="26"/>
        <v>0.77902495925608117</v>
      </c>
      <c r="V138" s="6">
        <f t="shared" si="26"/>
        <v>0.80975978574400398</v>
      </c>
      <c r="W138" s="6">
        <f t="shared" si="26"/>
        <v>0.12585341715085038</v>
      </c>
      <c r="Y138" s="8">
        <f t="shared" si="34"/>
        <v>290945559858.85016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Top 10% to 25%</v>
      </c>
      <c r="C139" s="2">
        <v>2239574</v>
      </c>
      <c r="D139" s="2">
        <v>206194</v>
      </c>
      <c r="E139" s="3">
        <v>628815855.15999985</v>
      </c>
      <c r="G139" s="7">
        <f t="shared" si="27"/>
        <v>280.77476125370265</v>
      </c>
      <c r="H139" s="7">
        <f t="shared" si="28"/>
        <v>3369.2971350444318</v>
      </c>
      <c r="I139" s="7">
        <f t="shared" si="29"/>
        <v>3049.6321675703457</v>
      </c>
      <c r="J139" s="2">
        <f t="shared" si="30"/>
        <v>186631.16666666666</v>
      </c>
      <c r="K139" s="18">
        <f t="shared" si="31"/>
        <v>10.861489665072698</v>
      </c>
      <c r="M139" s="5">
        <f t="shared" si="32"/>
        <v>4.9885274231341046E-3</v>
      </c>
      <c r="N139" s="5">
        <f t="shared" si="32"/>
        <v>4.3584849541545697E-3</v>
      </c>
      <c r="O139" s="6">
        <f t="shared" si="32"/>
        <v>3.7493064676185936E-3</v>
      </c>
      <c r="Q139" s="11">
        <f t="shared" si="37"/>
        <v>351978865</v>
      </c>
      <c r="R139" s="11">
        <f t="shared" si="37"/>
        <v>38514829</v>
      </c>
      <c r="S139" s="8">
        <f t="shared" si="37"/>
        <v>21736352626.029999</v>
      </c>
      <c r="U139" s="6">
        <f t="shared" si="26"/>
        <v>0.78401348667921533</v>
      </c>
      <c r="V139" s="6">
        <f t="shared" si="26"/>
        <v>0.81411827069815845</v>
      </c>
      <c r="W139" s="6">
        <f t="shared" si="26"/>
        <v>0.12960272361846897</v>
      </c>
      <c r="Y139" s="8">
        <f t="shared" si="34"/>
        <v>231450653797.4725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Top 10% to 25%</v>
      </c>
      <c r="C140" s="2">
        <v>2135323</v>
      </c>
      <c r="D140" s="2">
        <v>196539</v>
      </c>
      <c r="E140" s="3">
        <v>619013556.2100029</v>
      </c>
      <c r="G140" s="7">
        <f t="shared" si="27"/>
        <v>289.89223466894839</v>
      </c>
      <c r="H140" s="7">
        <f t="shared" si="28"/>
        <v>3478.7068160273807</v>
      </c>
      <c r="I140" s="7">
        <f t="shared" si="29"/>
        <v>3149.5711090928667</v>
      </c>
      <c r="J140" s="2">
        <f t="shared" si="30"/>
        <v>177943.58333333334</v>
      </c>
      <c r="K140" s="18">
        <f t="shared" si="31"/>
        <v>10.864627376754742</v>
      </c>
      <c r="M140" s="5">
        <f t="shared" si="32"/>
        <v>4.7563140770293753E-3</v>
      </c>
      <c r="N140" s="5">
        <f t="shared" si="32"/>
        <v>4.1543996159179464E-3</v>
      </c>
      <c r="O140" s="6">
        <f t="shared" si="32"/>
        <v>3.6908603859093416E-3</v>
      </c>
      <c r="Q140" s="11">
        <f t="shared" si="37"/>
        <v>354114188</v>
      </c>
      <c r="R140" s="11">
        <f t="shared" si="37"/>
        <v>38711368</v>
      </c>
      <c r="S140" s="8">
        <f t="shared" si="37"/>
        <v>22355366182.240002</v>
      </c>
      <c r="U140" s="6">
        <f t="shared" si="26"/>
        <v>0.7887698007562447</v>
      </c>
      <c r="V140" s="6">
        <f t="shared" si="26"/>
        <v>0.81827267031407647</v>
      </c>
      <c r="W140" s="6">
        <f t="shared" si="26"/>
        <v>0.1332935840043783</v>
      </c>
      <c r="Y140" s="8">
        <f t="shared" si="34"/>
        <v>179445226440.71503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Top 10% to 25%</v>
      </c>
      <c r="C141" s="2">
        <v>2056338</v>
      </c>
      <c r="D141" s="2">
        <v>188963</v>
      </c>
      <c r="E141" s="3">
        <v>614061014.16999817</v>
      </c>
      <c r="G141" s="7">
        <f t="shared" si="27"/>
        <v>298.61871646100894</v>
      </c>
      <c r="H141" s="7">
        <f t="shared" si="28"/>
        <v>3583.4245975321073</v>
      </c>
      <c r="I141" s="7">
        <f t="shared" si="29"/>
        <v>3249.6362471489028</v>
      </c>
      <c r="J141" s="2">
        <f t="shared" si="30"/>
        <v>171361.5</v>
      </c>
      <c r="K141" s="18">
        <f t="shared" si="31"/>
        <v>10.882225620888745</v>
      </c>
      <c r="M141" s="5">
        <f t="shared" si="32"/>
        <v>4.5803793508197264E-3</v>
      </c>
      <c r="N141" s="5">
        <f t="shared" si="32"/>
        <v>3.9942597378774839E-3</v>
      </c>
      <c r="O141" s="6">
        <f t="shared" si="32"/>
        <v>3.6613309175453192E-3</v>
      </c>
      <c r="Q141" s="11">
        <f t="shared" si="37"/>
        <v>356170526</v>
      </c>
      <c r="R141" s="11">
        <f t="shared" si="37"/>
        <v>38900331</v>
      </c>
      <c r="S141" s="8">
        <f t="shared" si="37"/>
        <v>22969427196.41</v>
      </c>
      <c r="U141" s="6">
        <f t="shared" si="26"/>
        <v>0.79335018010706437</v>
      </c>
      <c r="V141" s="6">
        <f t="shared" si="26"/>
        <v>0.82226693005195395</v>
      </c>
      <c r="W141" s="6">
        <f t="shared" si="26"/>
        <v>0.13695491492192363</v>
      </c>
      <c r="Y141" s="8">
        <f t="shared" si="34"/>
        <v>138646409803.80051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10% to 25%</v>
      </c>
      <c r="C142" s="2">
        <v>1964919</v>
      </c>
      <c r="D142" s="2">
        <v>180640</v>
      </c>
      <c r="E142" s="3">
        <v>605065350.06999969</v>
      </c>
      <c r="G142" s="7">
        <f t="shared" si="27"/>
        <v>307.93399120777991</v>
      </c>
      <c r="H142" s="7">
        <f t="shared" si="28"/>
        <v>3695.2078944933592</v>
      </c>
      <c r="I142" s="7">
        <f t="shared" si="29"/>
        <v>3349.5646040190418</v>
      </c>
      <c r="J142" s="2">
        <f t="shared" si="30"/>
        <v>163743.25</v>
      </c>
      <c r="K142" s="18">
        <f t="shared" si="31"/>
        <v>10.877540965456156</v>
      </c>
      <c r="M142" s="5">
        <f t="shared" si="32"/>
        <v>4.3767485761744161E-3</v>
      </c>
      <c r="N142" s="5">
        <f t="shared" si="32"/>
        <v>3.8183299325803928E-3</v>
      </c>
      <c r="O142" s="6">
        <f t="shared" si="32"/>
        <v>3.6076943857786914E-3</v>
      </c>
      <c r="Q142" s="11">
        <f t="shared" si="37"/>
        <v>358135445</v>
      </c>
      <c r="R142" s="11">
        <f t="shared" si="37"/>
        <v>39080971</v>
      </c>
      <c r="S142" s="8">
        <f t="shared" si="37"/>
        <v>23574492546.48</v>
      </c>
      <c r="U142" s="6">
        <f t="shared" si="26"/>
        <v>0.7977269286832388</v>
      </c>
      <c r="V142" s="6">
        <f t="shared" si="26"/>
        <v>0.8260852599845343</v>
      </c>
      <c r="W142" s="6">
        <f t="shared" si="26"/>
        <v>0.14056260930770231</v>
      </c>
      <c r="Y142" s="8">
        <f t="shared" si="34"/>
        <v>101600434404.70384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10% to 25%</v>
      </c>
      <c r="C143" s="2">
        <v>1888012</v>
      </c>
      <c r="D143" s="2">
        <v>173444</v>
      </c>
      <c r="E143" s="3">
        <v>598312027.79000092</v>
      </c>
      <c r="G143" s="7">
        <f t="shared" si="27"/>
        <v>316.90054289379566</v>
      </c>
      <c r="H143" s="7">
        <f t="shared" si="28"/>
        <v>3802.8065147255479</v>
      </c>
      <c r="I143" s="7">
        <f t="shared" si="29"/>
        <v>3449.5977248564432</v>
      </c>
      <c r="J143" s="2">
        <f t="shared" si="30"/>
        <v>157334.33333333334</v>
      </c>
      <c r="K143" s="18">
        <f t="shared" si="31"/>
        <v>10.885426996609857</v>
      </c>
      <c r="M143" s="5">
        <f t="shared" si="32"/>
        <v>4.2054424802244837E-3</v>
      </c>
      <c r="N143" s="5">
        <f t="shared" si="32"/>
        <v>3.6662224137869442E-3</v>
      </c>
      <c r="O143" s="6">
        <f t="shared" si="32"/>
        <v>3.5674277883407665E-3</v>
      </c>
      <c r="Q143" s="11">
        <f t="shared" si="37"/>
        <v>360023457</v>
      </c>
      <c r="R143" s="11">
        <f t="shared" si="37"/>
        <v>39254415</v>
      </c>
      <c r="S143" s="8">
        <f t="shared" si="37"/>
        <v>24172804574.27</v>
      </c>
      <c r="U143" s="6">
        <f t="shared" si="26"/>
        <v>0.80193237116346328</v>
      </c>
      <c r="V143" s="6">
        <f t="shared" si="26"/>
        <v>0.82975148239832131</v>
      </c>
      <c r="W143" s="6">
        <f t="shared" si="26"/>
        <v>0.14413003709604308</v>
      </c>
      <c r="Y143" s="8">
        <f t="shared" si="34"/>
        <v>72775121641.184128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10% to 25%</v>
      </c>
      <c r="C144" s="2">
        <v>1813653</v>
      </c>
      <c r="D144" s="2">
        <v>166442</v>
      </c>
      <c r="E144" s="3">
        <v>590784139.95000076</v>
      </c>
      <c r="G144" s="7">
        <f t="shared" si="27"/>
        <v>325.74265305987461</v>
      </c>
      <c r="H144" s="7">
        <f t="shared" si="28"/>
        <v>3908.9118367184956</v>
      </c>
      <c r="I144" s="7">
        <f t="shared" si="29"/>
        <v>3549.4895516155825</v>
      </c>
      <c r="J144" s="2">
        <f t="shared" si="30"/>
        <v>151137.75</v>
      </c>
      <c r="K144" s="18">
        <f t="shared" si="31"/>
        <v>10.896606625731486</v>
      </c>
      <c r="M144" s="5">
        <f t="shared" si="32"/>
        <v>4.0398119135824214E-3</v>
      </c>
      <c r="N144" s="5">
        <f t="shared" si="32"/>
        <v>3.5182156257669715E-3</v>
      </c>
      <c r="O144" s="6">
        <f t="shared" si="32"/>
        <v>3.522542853690322E-3</v>
      </c>
      <c r="Q144" s="11">
        <f t="shared" si="37"/>
        <v>361837110</v>
      </c>
      <c r="R144" s="11">
        <f t="shared" si="37"/>
        <v>39420857</v>
      </c>
      <c r="S144" s="8">
        <f t="shared" si="37"/>
        <v>24763588714.220001</v>
      </c>
      <c r="U144" s="6">
        <f t="shared" si="26"/>
        <v>0.80597218307704577</v>
      </c>
      <c r="V144" s="6">
        <f t="shared" si="26"/>
        <v>0.83326969802408823</v>
      </c>
      <c r="W144" s="6">
        <f t="shared" si="26"/>
        <v>0.14765257994973341</v>
      </c>
      <c r="Y144" s="8">
        <f t="shared" si="34"/>
        <v>49797224423.066536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10% to 25%</v>
      </c>
      <c r="C145" s="2">
        <v>1732498</v>
      </c>
      <c r="D145" s="2">
        <v>159194</v>
      </c>
      <c r="E145" s="3">
        <v>580993237.75999832</v>
      </c>
      <c r="G145" s="7">
        <f t="shared" si="27"/>
        <v>335.35001931315264</v>
      </c>
      <c r="H145" s="7">
        <f t="shared" si="28"/>
        <v>4024.2002317578317</v>
      </c>
      <c r="I145" s="7">
        <f t="shared" si="29"/>
        <v>3649.5925585135014</v>
      </c>
      <c r="J145" s="2">
        <f t="shared" si="30"/>
        <v>144374.83333333334</v>
      </c>
      <c r="K145" s="18">
        <f t="shared" si="31"/>
        <v>10.882935286505774</v>
      </c>
      <c r="M145" s="5">
        <f t="shared" si="32"/>
        <v>3.8590436321929932E-3</v>
      </c>
      <c r="N145" s="5">
        <f t="shared" si="32"/>
        <v>3.3650089420239316E-3</v>
      </c>
      <c r="O145" s="6">
        <f t="shared" si="32"/>
        <v>3.4641647250162975E-3</v>
      </c>
      <c r="Q145" s="11">
        <f t="shared" si="37"/>
        <v>363569608</v>
      </c>
      <c r="R145" s="11">
        <f t="shared" si="37"/>
        <v>39580051</v>
      </c>
      <c r="S145" s="8">
        <f t="shared" si="37"/>
        <v>25344581951.98</v>
      </c>
      <c r="U145" s="6">
        <f t="shared" si="26"/>
        <v>0.80983122670923868</v>
      </c>
      <c r="V145" s="6">
        <f t="shared" si="26"/>
        <v>0.8366347069661122</v>
      </c>
      <c r="W145" s="6">
        <f t="shared" si="26"/>
        <v>0.1511167446747497</v>
      </c>
      <c r="Y145" s="8">
        <f t="shared" si="34"/>
        <v>30379558741.249893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10% to 25%</v>
      </c>
      <c r="C146" s="2">
        <v>1659677</v>
      </c>
      <c r="D146" s="2">
        <v>152304</v>
      </c>
      <c r="E146" s="3">
        <v>571077721.93000031</v>
      </c>
      <c r="G146" s="7">
        <f t="shared" si="27"/>
        <v>344.08967644306711</v>
      </c>
      <c r="H146" s="7">
        <f t="shared" si="28"/>
        <v>4129.0761173168048</v>
      </c>
      <c r="I146" s="7">
        <f t="shared" si="29"/>
        <v>3749.5910936679293</v>
      </c>
      <c r="J146" s="2">
        <f t="shared" si="30"/>
        <v>138306.41666666666</v>
      </c>
      <c r="K146" s="18">
        <f t="shared" si="31"/>
        <v>10.89713336484925</v>
      </c>
      <c r="M146" s="5">
        <f t="shared" si="32"/>
        <v>3.6968388756276603E-3</v>
      </c>
      <c r="N146" s="5">
        <f t="shared" si="32"/>
        <v>3.2193695862030788E-3</v>
      </c>
      <c r="O146" s="6">
        <f t="shared" si="32"/>
        <v>3.4050435891128036E-3</v>
      </c>
      <c r="Q146" s="11">
        <f t="shared" si="37"/>
        <v>365229285</v>
      </c>
      <c r="R146" s="11">
        <f t="shared" si="37"/>
        <v>39732355</v>
      </c>
      <c r="S146" s="8">
        <f t="shared" si="37"/>
        <v>25915659673.91</v>
      </c>
      <c r="U146" s="6">
        <f t="shared" si="26"/>
        <v>0.81352806558486634</v>
      </c>
      <c r="V146" s="6">
        <f t="shared" si="26"/>
        <v>0.83985407655231525</v>
      </c>
      <c r="W146" s="6">
        <f t="shared" si="26"/>
        <v>0.15452178826386251</v>
      </c>
      <c r="Y146" s="8">
        <f t="shared" si="34"/>
        <v>17316467424.989391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10% to 25%</v>
      </c>
      <c r="C147" s="2">
        <v>1600409</v>
      </c>
      <c r="D147" s="2">
        <v>146944</v>
      </c>
      <c r="E147" s="3">
        <v>565693714.97000122</v>
      </c>
      <c r="G147" s="7">
        <f t="shared" si="27"/>
        <v>353.46821654339686</v>
      </c>
      <c r="H147" s="7">
        <f t="shared" si="28"/>
        <v>4241.6185985207621</v>
      </c>
      <c r="I147" s="7">
        <f t="shared" si="29"/>
        <v>3849.7231256124865</v>
      </c>
      <c r="J147" s="2">
        <f t="shared" si="30"/>
        <v>133367.41666666666</v>
      </c>
      <c r="K147" s="18">
        <f t="shared" si="31"/>
        <v>10.891285115418118</v>
      </c>
      <c r="M147" s="5">
        <f t="shared" si="32"/>
        <v>3.5648226782105121E-3</v>
      </c>
      <c r="N147" s="5">
        <f t="shared" si="32"/>
        <v>3.1060710452452014E-3</v>
      </c>
      <c r="O147" s="6">
        <f t="shared" si="32"/>
        <v>3.3729415166997411E-3</v>
      </c>
      <c r="Q147" s="11">
        <f t="shared" si="37"/>
        <v>366829694</v>
      </c>
      <c r="R147" s="11">
        <f t="shared" si="37"/>
        <v>39879299</v>
      </c>
      <c r="S147" s="8">
        <f t="shared" si="37"/>
        <v>26481353388.880001</v>
      </c>
      <c r="U147" s="6">
        <f t="shared" si="26"/>
        <v>0.81709288826307691</v>
      </c>
      <c r="V147" s="6">
        <f t="shared" si="26"/>
        <v>0.84296014759756044</v>
      </c>
      <c r="W147" s="6">
        <f t="shared" si="26"/>
        <v>0.15789472978056224</v>
      </c>
      <c r="Y147" s="8">
        <f t="shared" si="34"/>
        <v>7765331915.8242016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10% to 25%</v>
      </c>
      <c r="C148" s="2">
        <v>1543051</v>
      </c>
      <c r="D148" s="2">
        <v>141532</v>
      </c>
      <c r="E148" s="3">
        <v>558998314.20999908</v>
      </c>
      <c r="G148" s="7">
        <f t="shared" si="27"/>
        <v>362.26820384420159</v>
      </c>
      <c r="H148" s="7">
        <f t="shared" si="28"/>
        <v>4347.2184461304187</v>
      </c>
      <c r="I148" s="7">
        <f t="shared" si="29"/>
        <v>3949.6249202300473</v>
      </c>
      <c r="J148" s="2">
        <f t="shared" si="30"/>
        <v>128587.58333333333</v>
      </c>
      <c r="K148" s="18">
        <f t="shared" si="31"/>
        <v>10.902488483169885</v>
      </c>
      <c r="M148" s="5">
        <f t="shared" si="32"/>
        <v>3.4370609003294837E-3</v>
      </c>
      <c r="N148" s="5">
        <f t="shared" si="32"/>
        <v>2.9916733393377331E-3</v>
      </c>
      <c r="O148" s="6">
        <f t="shared" si="32"/>
        <v>3.3330202755815653E-3</v>
      </c>
      <c r="Q148" s="11">
        <f t="shared" si="37"/>
        <v>368372745</v>
      </c>
      <c r="R148" s="11">
        <f t="shared" si="37"/>
        <v>40020831</v>
      </c>
      <c r="S148" s="8">
        <f t="shared" si="37"/>
        <v>27040351703.09</v>
      </c>
      <c r="U148" s="6">
        <f t="shared" si="26"/>
        <v>0.82052994916340638</v>
      </c>
      <c r="V148" s="6">
        <f t="shared" si="26"/>
        <v>0.84595182093689814</v>
      </c>
      <c r="W148" s="6">
        <f t="shared" si="26"/>
        <v>0.16122775005614381</v>
      </c>
      <c r="Y148" s="8">
        <f t="shared" si="34"/>
        <v>2367837823.7223063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10% to 25%</v>
      </c>
      <c r="C149" s="2">
        <v>1494567</v>
      </c>
      <c r="D149" s="2">
        <v>137011</v>
      </c>
      <c r="E149" s="3">
        <v>554848699.77999878</v>
      </c>
      <c r="G149" s="7">
        <f t="shared" si="27"/>
        <v>371.24377815112922</v>
      </c>
      <c r="H149" s="7">
        <f t="shared" si="28"/>
        <v>4454.9253378135509</v>
      </c>
      <c r="I149" s="7">
        <f t="shared" si="29"/>
        <v>4049.6653537307134</v>
      </c>
      <c r="J149" s="2">
        <f t="shared" si="30"/>
        <v>124547.25</v>
      </c>
      <c r="K149" s="18">
        <f t="shared" si="31"/>
        <v>10.908372320470619</v>
      </c>
      <c r="M149" s="5">
        <f t="shared" si="32"/>
        <v>3.3290654674555382E-3</v>
      </c>
      <c r="N149" s="5">
        <f t="shared" si="32"/>
        <v>2.8961094020857627E-3</v>
      </c>
      <c r="O149" s="6">
        <f t="shared" si="32"/>
        <v>3.3082782527892726E-3</v>
      </c>
      <c r="Q149" s="11">
        <f t="shared" si="37"/>
        <v>369867312</v>
      </c>
      <c r="R149" s="11">
        <f t="shared" si="37"/>
        <v>40157842</v>
      </c>
      <c r="S149" s="8">
        <f t="shared" si="37"/>
        <v>27595200402.869999</v>
      </c>
      <c r="U149" s="6">
        <f t="shared" si="26"/>
        <v>0.82385901463086186</v>
      </c>
      <c r="V149" s="6">
        <f t="shared" si="26"/>
        <v>0.84884793033898398</v>
      </c>
      <c r="W149" s="6">
        <f t="shared" si="26"/>
        <v>0.16453602830893307</v>
      </c>
      <c r="Y149" s="8">
        <f t="shared" si="34"/>
        <v>97589601.440744385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10% to 25%</v>
      </c>
      <c r="C150" s="2">
        <v>1430688</v>
      </c>
      <c r="D150" s="2">
        <v>131108</v>
      </c>
      <c r="E150" s="3">
        <v>544076490.72999954</v>
      </c>
      <c r="G150" s="7">
        <f t="shared" si="27"/>
        <v>380.29010569040878</v>
      </c>
      <c r="H150" s="7">
        <f t="shared" si="28"/>
        <v>4563.4812682849051</v>
      </c>
      <c r="I150" s="7">
        <f t="shared" si="29"/>
        <v>4149.8344168929398</v>
      </c>
      <c r="J150" s="2">
        <f t="shared" si="30"/>
        <v>119224</v>
      </c>
      <c r="K150" s="18">
        <f t="shared" si="31"/>
        <v>10.912286054245355</v>
      </c>
      <c r="M150" s="5">
        <f t="shared" si="32"/>
        <v>3.1867785221425531E-3</v>
      </c>
      <c r="N150" s="5">
        <f t="shared" si="32"/>
        <v>2.7713330425196531E-3</v>
      </c>
      <c r="O150" s="6">
        <f t="shared" si="32"/>
        <v>3.2440490945543471E-3</v>
      </c>
      <c r="Q150" s="11">
        <f t="shared" si="37"/>
        <v>371298000</v>
      </c>
      <c r="R150" s="11">
        <f t="shared" si="37"/>
        <v>40288950</v>
      </c>
      <c r="S150" s="8">
        <f t="shared" si="37"/>
        <v>28139276893.599998</v>
      </c>
      <c r="U150" s="6">
        <f t="shared" si="26"/>
        <v>0.82704579315300442</v>
      </c>
      <c r="V150" s="6">
        <f t="shared" si="26"/>
        <v>0.85161926338150362</v>
      </c>
      <c r="W150" s="6">
        <f t="shared" si="26"/>
        <v>0.16778007740348744</v>
      </c>
      <c r="Y150" s="8">
        <f t="shared" si="34"/>
        <v>773828007.7522099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10% to 25%</v>
      </c>
      <c r="C151" s="2">
        <v>1389922</v>
      </c>
      <c r="D151" s="2">
        <v>127157</v>
      </c>
      <c r="E151" s="3">
        <v>540384687.61000061</v>
      </c>
      <c r="G151" s="7">
        <f t="shared" si="27"/>
        <v>388.787779177537</v>
      </c>
      <c r="H151" s="7">
        <f t="shared" si="28"/>
        <v>4665.4533501304441</v>
      </c>
      <c r="I151" s="7">
        <f t="shared" si="29"/>
        <v>4249.7439197999374</v>
      </c>
      <c r="J151" s="2">
        <f t="shared" si="30"/>
        <v>115826.83333333333</v>
      </c>
      <c r="K151" s="18">
        <f t="shared" si="31"/>
        <v>10.930754893556784</v>
      </c>
      <c r="M151" s="5">
        <f t="shared" si="32"/>
        <v>3.0959745081061852E-3</v>
      </c>
      <c r="N151" s="5">
        <f t="shared" si="32"/>
        <v>2.6878176441382032E-3</v>
      </c>
      <c r="O151" s="6">
        <f t="shared" si="32"/>
        <v>3.222036765823443E-3</v>
      </c>
      <c r="Q151" s="11">
        <f t="shared" si="37"/>
        <v>372687922</v>
      </c>
      <c r="R151" s="11">
        <f t="shared" si="37"/>
        <v>40416107</v>
      </c>
      <c r="S151" s="8">
        <f t="shared" si="37"/>
        <v>28679661581.209999</v>
      </c>
      <c r="U151" s="6">
        <f t="shared" si="26"/>
        <v>0.8301417676611107</v>
      </c>
      <c r="V151" s="6">
        <f t="shared" si="26"/>
        <v>0.85430708102564179</v>
      </c>
      <c r="W151" s="6">
        <f t="shared" si="26"/>
        <v>0.17100211416931088</v>
      </c>
      <c r="Y151" s="8">
        <f t="shared" si="34"/>
        <v>3859278001.0749035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10% to 25%</v>
      </c>
      <c r="C152" s="2">
        <v>1336695</v>
      </c>
      <c r="D152" s="2">
        <v>122429</v>
      </c>
      <c r="E152" s="3">
        <v>532519244.58000183</v>
      </c>
      <c r="G152" s="7">
        <f t="shared" si="27"/>
        <v>398.38500524053865</v>
      </c>
      <c r="H152" s="7">
        <f t="shared" si="28"/>
        <v>4780.6200628864635</v>
      </c>
      <c r="I152" s="7">
        <f t="shared" si="29"/>
        <v>4349.6168765570401</v>
      </c>
      <c r="J152" s="2">
        <f t="shared" si="30"/>
        <v>111391.25</v>
      </c>
      <c r="K152" s="18">
        <f t="shared" si="31"/>
        <v>10.918123973895074</v>
      </c>
      <c r="M152" s="5">
        <f t="shared" si="32"/>
        <v>2.9774143046250056E-3</v>
      </c>
      <c r="N152" s="5">
        <f t="shared" si="32"/>
        <v>2.5878781848753594E-3</v>
      </c>
      <c r="O152" s="6">
        <f t="shared" si="32"/>
        <v>3.1751391626840368E-3</v>
      </c>
      <c r="Q152" s="11">
        <f t="shared" si="37"/>
        <v>374024617</v>
      </c>
      <c r="R152" s="11">
        <f t="shared" si="37"/>
        <v>40538536</v>
      </c>
      <c r="S152" s="8">
        <f t="shared" si="37"/>
        <v>29212180825.790001</v>
      </c>
      <c r="U152" s="6">
        <f t="shared" si="26"/>
        <v>0.83311918196573564</v>
      </c>
      <c r="V152" s="6">
        <f t="shared" si="26"/>
        <v>0.85689495921051717</v>
      </c>
      <c r="W152" s="6">
        <f t="shared" si="26"/>
        <v>0.17417725333199491</v>
      </c>
      <c r="Y152" s="8">
        <f t="shared" si="34"/>
        <v>9872259271.6108227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10% to 25%</v>
      </c>
      <c r="C153" s="2">
        <v>1298790</v>
      </c>
      <c r="D153" s="2">
        <v>118761</v>
      </c>
      <c r="E153" s="3">
        <v>528442627.62999725</v>
      </c>
      <c r="G153" s="7">
        <f t="shared" si="27"/>
        <v>406.87303384688613</v>
      </c>
      <c r="H153" s="7">
        <f t="shared" si="28"/>
        <v>4882.4764061626338</v>
      </c>
      <c r="I153" s="7">
        <f t="shared" si="29"/>
        <v>4449.6310036964769</v>
      </c>
      <c r="J153" s="2">
        <f t="shared" si="30"/>
        <v>108232.5</v>
      </c>
      <c r="K153" s="18">
        <f t="shared" si="31"/>
        <v>10.936165913052264</v>
      </c>
      <c r="M153" s="5">
        <f t="shared" si="32"/>
        <v>2.8929830101136842E-3</v>
      </c>
      <c r="N153" s="5">
        <f t="shared" si="32"/>
        <v>2.5103447803541852E-3</v>
      </c>
      <c r="O153" s="6">
        <f t="shared" si="32"/>
        <v>3.1508323864295374E-3</v>
      </c>
      <c r="Q153" s="11">
        <f t="shared" si="37"/>
        <v>375323407</v>
      </c>
      <c r="R153" s="11">
        <f t="shared" si="37"/>
        <v>40657297</v>
      </c>
      <c r="S153" s="8">
        <f t="shared" si="37"/>
        <v>29740623453.419998</v>
      </c>
      <c r="U153" s="6">
        <f t="shared" ref="U153:W216" si="39">+Q153/C$16</f>
        <v>0.83601216497584929</v>
      </c>
      <c r="V153" s="6">
        <f t="shared" si="39"/>
        <v>0.85940530399087134</v>
      </c>
      <c r="W153" s="6">
        <f t="shared" si="39"/>
        <v>0.17732808571842446</v>
      </c>
      <c r="Y153" s="8">
        <f t="shared" si="34"/>
        <v>17279038234.936516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10% to 25%</v>
      </c>
      <c r="C154" s="2">
        <v>1250485</v>
      </c>
      <c r="D154" s="2">
        <v>114313</v>
      </c>
      <c r="E154" s="3">
        <v>520091011.32000351</v>
      </c>
      <c r="G154" s="7">
        <f t="shared" ref="G154:G217" si="40">IF(C154=0,0,+E154/C154)</f>
        <v>415.91143541906024</v>
      </c>
      <c r="H154" s="7">
        <f t="shared" ref="H154:H217" si="41">+G154*12</f>
        <v>4990.9372250287233</v>
      </c>
      <c r="I154" s="7">
        <f t="shared" ref="I154:I217" si="42">IF(D154=0,0,E154/D154)</f>
        <v>4549.7101057622804</v>
      </c>
      <c r="J154" s="2">
        <f t="shared" ref="J154:J217" si="43">+C154/12</f>
        <v>104207.08333333333</v>
      </c>
      <c r="K154" s="18">
        <f t="shared" ref="K154:K217" si="44">IF(D154=0,0,C154/D154)</f>
        <v>10.939132032227306</v>
      </c>
      <c r="M154" s="5">
        <f t="shared" ref="M154:O217" si="45">+C154/C$16</f>
        <v>2.7853862898559508E-3</v>
      </c>
      <c r="N154" s="5">
        <f t="shared" si="45"/>
        <v>2.4163239015891412E-3</v>
      </c>
      <c r="O154" s="6">
        <f t="shared" si="45"/>
        <v>3.1010359813465884E-3</v>
      </c>
      <c r="Q154" s="11">
        <f t="shared" ref="Q154:S169" si="46">+Q153+C154</f>
        <v>376573892</v>
      </c>
      <c r="R154" s="11">
        <f t="shared" si="46"/>
        <v>40771610</v>
      </c>
      <c r="S154" s="8">
        <f t="shared" si="46"/>
        <v>30260714464.740002</v>
      </c>
      <c r="U154" s="6">
        <f t="shared" si="39"/>
        <v>0.83879755126570532</v>
      </c>
      <c r="V154" s="6">
        <f t="shared" si="39"/>
        <v>0.86182162789246053</v>
      </c>
      <c r="W154" s="6">
        <f t="shared" si="39"/>
        <v>0.18042912169977104</v>
      </c>
      <c r="Y154" s="8">
        <f t="shared" ref="Y154:Y217" si="47">((H154-$H$16)^2)*J154</f>
        <v>26894197077.825848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10% to 25%</v>
      </c>
      <c r="C155" s="2">
        <v>1206637</v>
      </c>
      <c r="D155" s="2">
        <v>110325</v>
      </c>
      <c r="E155" s="3">
        <v>512979647.5399971</v>
      </c>
      <c r="G155" s="7">
        <f t="shared" si="40"/>
        <v>425.13170700052882</v>
      </c>
      <c r="H155" s="7">
        <f t="shared" si="41"/>
        <v>5101.5804840063456</v>
      </c>
      <c r="I155" s="7">
        <f t="shared" si="42"/>
        <v>4649.7135512349614</v>
      </c>
      <c r="J155" s="2">
        <f t="shared" si="43"/>
        <v>100553.08333333333</v>
      </c>
      <c r="K155" s="18">
        <f t="shared" si="44"/>
        <v>10.937113075005666</v>
      </c>
      <c r="M155" s="5">
        <f t="shared" si="45"/>
        <v>2.687717290997425E-3</v>
      </c>
      <c r="N155" s="5">
        <f t="shared" si="45"/>
        <v>2.3320264050704816E-3</v>
      </c>
      <c r="O155" s="6">
        <f t="shared" si="45"/>
        <v>3.0586345660591472E-3</v>
      </c>
      <c r="Q155" s="11">
        <f t="shared" si="46"/>
        <v>377780529</v>
      </c>
      <c r="R155" s="11">
        <f t="shared" si="46"/>
        <v>40881935</v>
      </c>
      <c r="S155" s="8">
        <f t="shared" si="46"/>
        <v>30773694112.279999</v>
      </c>
      <c r="U155" s="6">
        <f t="shared" si="39"/>
        <v>0.84148526855670269</v>
      </c>
      <c r="V155" s="6">
        <f t="shared" si="39"/>
        <v>0.86415365429753099</v>
      </c>
      <c r="W155" s="6">
        <f t="shared" si="39"/>
        <v>0.18348775626583019</v>
      </c>
      <c r="Y155" s="8">
        <f t="shared" si="47"/>
        <v>38486092036.728172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10% to 25%</v>
      </c>
      <c r="C156" s="2">
        <v>1169475</v>
      </c>
      <c r="D156" s="2">
        <v>106749</v>
      </c>
      <c r="E156" s="3">
        <v>507030345.35000229</v>
      </c>
      <c r="G156" s="7">
        <f t="shared" si="40"/>
        <v>433.55381290750319</v>
      </c>
      <c r="H156" s="7">
        <f t="shared" si="41"/>
        <v>5202.645754890038</v>
      </c>
      <c r="I156" s="7">
        <f t="shared" si="42"/>
        <v>4749.743279562359</v>
      </c>
      <c r="J156" s="2">
        <f t="shared" si="43"/>
        <v>97456.25</v>
      </c>
      <c r="K156" s="18">
        <f t="shared" si="44"/>
        <v>10.955371947278195</v>
      </c>
      <c r="M156" s="5">
        <f t="shared" si="45"/>
        <v>2.6049409879601018E-3</v>
      </c>
      <c r="N156" s="5">
        <f t="shared" si="45"/>
        <v>2.2564376769985848E-3</v>
      </c>
      <c r="O156" s="6">
        <f t="shared" si="45"/>
        <v>3.0231619280909308E-3</v>
      </c>
      <c r="Q156" s="11">
        <f t="shared" si="46"/>
        <v>378950004</v>
      </c>
      <c r="R156" s="11">
        <f t="shared" si="46"/>
        <v>40988684</v>
      </c>
      <c r="S156" s="8">
        <f t="shared" si="46"/>
        <v>31280724457.630001</v>
      </c>
      <c r="U156" s="6">
        <f t="shared" si="39"/>
        <v>0.84409020954466285</v>
      </c>
      <c r="V156" s="6">
        <f t="shared" si="39"/>
        <v>0.86641009197452956</v>
      </c>
      <c r="W156" s="6">
        <f t="shared" si="39"/>
        <v>0.18651091819392113</v>
      </c>
      <c r="Y156" s="8">
        <f t="shared" si="47"/>
        <v>50483207081.311096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10% to 25%</v>
      </c>
      <c r="C157" s="2">
        <v>1130042</v>
      </c>
      <c r="D157" s="2">
        <v>103169</v>
      </c>
      <c r="E157" s="3">
        <v>500330666.27999878</v>
      </c>
      <c r="G157" s="7">
        <f t="shared" si="40"/>
        <v>442.75404478771475</v>
      </c>
      <c r="H157" s="7">
        <f t="shared" si="41"/>
        <v>5313.048537452577</v>
      </c>
      <c r="I157" s="7">
        <f t="shared" si="42"/>
        <v>4849.6221372699047</v>
      </c>
      <c r="J157" s="2">
        <f t="shared" si="43"/>
        <v>94170.166666666672</v>
      </c>
      <c r="K157" s="18">
        <f t="shared" si="44"/>
        <v>10.953309618199265</v>
      </c>
      <c r="M157" s="5">
        <f t="shared" si="45"/>
        <v>2.5171061578198846E-3</v>
      </c>
      <c r="N157" s="5">
        <f t="shared" si="45"/>
        <v>2.1807643977767191E-3</v>
      </c>
      <c r="O157" s="6">
        <f t="shared" si="45"/>
        <v>2.9832151776042694E-3</v>
      </c>
      <c r="Q157" s="11">
        <f t="shared" si="46"/>
        <v>380080046</v>
      </c>
      <c r="R157" s="11">
        <f t="shared" si="46"/>
        <v>41091853</v>
      </c>
      <c r="S157" s="8">
        <f t="shared" si="46"/>
        <v>31781055123.91</v>
      </c>
      <c r="U157" s="6">
        <f t="shared" si="39"/>
        <v>0.84660731570248271</v>
      </c>
      <c r="V157" s="6">
        <f t="shared" si="39"/>
        <v>0.86859085637230626</v>
      </c>
      <c r="W157" s="6">
        <f t="shared" si="39"/>
        <v>0.18949413337152538</v>
      </c>
      <c r="Y157" s="8">
        <f t="shared" si="47"/>
        <v>64894331117.540787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10% to 25%</v>
      </c>
      <c r="C158" s="2">
        <v>1099664</v>
      </c>
      <c r="D158" s="2">
        <v>100438</v>
      </c>
      <c r="E158" s="3">
        <v>497139766.13000107</v>
      </c>
      <c r="G158" s="7">
        <f t="shared" si="40"/>
        <v>452.08333284530647</v>
      </c>
      <c r="H158" s="7">
        <f t="shared" si="41"/>
        <v>5424.9999941436781</v>
      </c>
      <c r="I158" s="7">
        <f t="shared" si="42"/>
        <v>4949.7178969115384</v>
      </c>
      <c r="J158" s="2">
        <f t="shared" si="43"/>
        <v>91638.666666666672</v>
      </c>
      <c r="K158" s="18">
        <f t="shared" si="44"/>
        <v>10.948684760747923</v>
      </c>
      <c r="M158" s="5">
        <f t="shared" si="45"/>
        <v>2.4494408401925286E-3</v>
      </c>
      <c r="N158" s="5">
        <f t="shared" si="45"/>
        <v>2.1230371001356814E-3</v>
      </c>
      <c r="O158" s="6">
        <f t="shared" si="45"/>
        <v>2.9641894764045637E-3</v>
      </c>
      <c r="Q158" s="11">
        <f t="shared" si="46"/>
        <v>381179710</v>
      </c>
      <c r="R158" s="11">
        <f t="shared" si="46"/>
        <v>41192291</v>
      </c>
      <c r="S158" s="8">
        <f t="shared" si="46"/>
        <v>32278194890.040001</v>
      </c>
      <c r="U158" s="6">
        <f t="shared" si="39"/>
        <v>0.84905675654267521</v>
      </c>
      <c r="V158" s="6">
        <f t="shared" si="39"/>
        <v>0.87071389347244199</v>
      </c>
      <c r="W158" s="6">
        <f t="shared" si="39"/>
        <v>0.19245832284792996</v>
      </c>
      <c r="Y158" s="8">
        <f t="shared" si="47"/>
        <v>81331116238.29628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10% to 25%</v>
      </c>
      <c r="C159" s="2">
        <v>1586841</v>
      </c>
      <c r="D159" s="2">
        <v>144680</v>
      </c>
      <c r="E159" s="3">
        <v>734146156.96999741</v>
      </c>
      <c r="G159" s="7">
        <f t="shared" si="40"/>
        <v>462.64632497521643</v>
      </c>
      <c r="H159" s="7">
        <f t="shared" si="41"/>
        <v>5551.7558997025972</v>
      </c>
      <c r="I159" s="7">
        <f t="shared" si="42"/>
        <v>5074.2753453828964</v>
      </c>
      <c r="J159" s="2">
        <f t="shared" si="43"/>
        <v>132236.75</v>
      </c>
      <c r="K159" s="18">
        <f t="shared" si="44"/>
        <v>10.967936134918441</v>
      </c>
      <c r="M159" s="5">
        <f t="shared" si="45"/>
        <v>3.5346007073905777E-3</v>
      </c>
      <c r="N159" s="5">
        <f t="shared" si="45"/>
        <v>3.058215094362994E-3</v>
      </c>
      <c r="O159" s="6">
        <f t="shared" si="45"/>
        <v>4.3773370405944569E-3</v>
      </c>
      <c r="Q159" s="11">
        <f t="shared" si="46"/>
        <v>382766551</v>
      </c>
      <c r="R159" s="11">
        <f t="shared" si="46"/>
        <v>41336971</v>
      </c>
      <c r="S159" s="8">
        <f t="shared" si="46"/>
        <v>33012341047.009998</v>
      </c>
      <c r="U159" s="6">
        <f t="shared" si="39"/>
        <v>0.85259135725006585</v>
      </c>
      <c r="V159" s="6">
        <f t="shared" si="39"/>
        <v>0.87377210856680498</v>
      </c>
      <c r="W159" s="6">
        <f t="shared" si="39"/>
        <v>0.19683565988852442</v>
      </c>
      <c r="Y159" s="8">
        <f t="shared" si="47"/>
        <v>151069347926.76364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10% to 25%</v>
      </c>
      <c r="C160" s="2">
        <v>1515222</v>
      </c>
      <c r="D160" s="2">
        <v>138149</v>
      </c>
      <c r="E160" s="3">
        <v>721773243.36000061</v>
      </c>
      <c r="G160" s="7">
        <f t="shared" si="40"/>
        <v>476.34818090022492</v>
      </c>
      <c r="H160" s="7">
        <f t="shared" si="41"/>
        <v>5716.1781708026992</v>
      </c>
      <c r="I160" s="7">
        <f t="shared" si="42"/>
        <v>5224.5998404621141</v>
      </c>
      <c r="J160" s="2">
        <f t="shared" si="43"/>
        <v>126268.5</v>
      </c>
      <c r="K160" s="18">
        <f t="shared" si="44"/>
        <v>10.968027274898841</v>
      </c>
      <c r="M160" s="5">
        <f t="shared" si="45"/>
        <v>3.3750733394547821E-3</v>
      </c>
      <c r="N160" s="5">
        <f t="shared" si="45"/>
        <v>2.9201642042518193E-3</v>
      </c>
      <c r="O160" s="6">
        <f t="shared" si="45"/>
        <v>4.3035637019602979E-3</v>
      </c>
      <c r="Q160" s="11">
        <f t="shared" si="46"/>
        <v>384281773</v>
      </c>
      <c r="R160" s="11">
        <f t="shared" si="46"/>
        <v>41475120</v>
      </c>
      <c r="S160" s="8">
        <f t="shared" si="46"/>
        <v>33734114290.369999</v>
      </c>
      <c r="U160" s="6">
        <f t="shared" si="39"/>
        <v>0.8559664305895206</v>
      </c>
      <c r="V160" s="6">
        <f t="shared" si="39"/>
        <v>0.87669227277105677</v>
      </c>
      <c r="W160" s="6">
        <f t="shared" si="39"/>
        <v>0.20113922359048469</v>
      </c>
      <c r="Y160" s="8">
        <f t="shared" si="47"/>
        <v>192045822390.00937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10% to 25%</v>
      </c>
      <c r="C161" s="2">
        <v>1922028</v>
      </c>
      <c r="D161" s="2">
        <v>174874</v>
      </c>
      <c r="E161" s="3">
        <v>944126676.47999954</v>
      </c>
      <c r="G161" s="7">
        <f t="shared" si="40"/>
        <v>491.21379942435777</v>
      </c>
      <c r="H161" s="7">
        <f t="shared" si="41"/>
        <v>5894.5655930922931</v>
      </c>
      <c r="I161" s="7">
        <f t="shared" si="42"/>
        <v>5398.8967855713227</v>
      </c>
      <c r="J161" s="2">
        <f t="shared" si="43"/>
        <v>160169</v>
      </c>
      <c r="K161" s="18">
        <f t="shared" si="44"/>
        <v>10.990930612898429</v>
      </c>
      <c r="M161" s="5">
        <f t="shared" si="45"/>
        <v>4.2812112419735168E-3</v>
      </c>
      <c r="N161" s="5">
        <f t="shared" si="45"/>
        <v>3.6964494499007062E-3</v>
      </c>
      <c r="O161" s="6">
        <f t="shared" si="45"/>
        <v>5.6293431937669818E-3</v>
      </c>
      <c r="Q161" s="11">
        <f t="shared" si="46"/>
        <v>386203801</v>
      </c>
      <c r="R161" s="11">
        <f t="shared" si="46"/>
        <v>41649994</v>
      </c>
      <c r="S161" s="8">
        <f t="shared" si="46"/>
        <v>34678240966.849998</v>
      </c>
      <c r="U161" s="6">
        <f t="shared" si="39"/>
        <v>0.86024764183149416</v>
      </c>
      <c r="V161" s="6">
        <f t="shared" si="39"/>
        <v>0.88038872222095743</v>
      </c>
      <c r="W161" s="6">
        <f t="shared" si="39"/>
        <v>0.20676856678425168</v>
      </c>
      <c r="Y161" s="8">
        <f t="shared" si="47"/>
        <v>319176879864.84485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10% to 25%</v>
      </c>
      <c r="C162" s="2">
        <v>1368243</v>
      </c>
      <c r="D162" s="2">
        <v>124497</v>
      </c>
      <c r="E162" s="3">
        <v>693987991.72000122</v>
      </c>
      <c r="G162" s="7">
        <f t="shared" si="40"/>
        <v>507.21106683535106</v>
      </c>
      <c r="H162" s="7">
        <f t="shared" si="41"/>
        <v>6086.5328020242123</v>
      </c>
      <c r="I162" s="7">
        <f t="shared" si="42"/>
        <v>5574.3350580335364</v>
      </c>
      <c r="J162" s="2">
        <f t="shared" si="43"/>
        <v>114020.25</v>
      </c>
      <c r="K162" s="18">
        <f t="shared" si="44"/>
        <v>10.990168437793681</v>
      </c>
      <c r="M162" s="5">
        <f t="shared" si="45"/>
        <v>3.0476857326488327E-3</v>
      </c>
      <c r="N162" s="5">
        <f t="shared" si="45"/>
        <v>2.6315911294091075E-3</v>
      </c>
      <c r="O162" s="6">
        <f t="shared" si="45"/>
        <v>4.13789449558866E-3</v>
      </c>
      <c r="Q162" s="11">
        <f t="shared" si="46"/>
        <v>387572044</v>
      </c>
      <c r="R162" s="11">
        <f t="shared" si="46"/>
        <v>41774491</v>
      </c>
      <c r="S162" s="8">
        <f t="shared" si="46"/>
        <v>35372228958.57</v>
      </c>
      <c r="U162" s="6">
        <f t="shared" si="39"/>
        <v>0.86329532756414296</v>
      </c>
      <c r="V162" s="6">
        <f t="shared" si="39"/>
        <v>0.88302031335036657</v>
      </c>
      <c r="W162" s="6">
        <f t="shared" si="39"/>
        <v>0.21090646127984033</v>
      </c>
      <c r="Y162" s="8">
        <f t="shared" si="47"/>
        <v>293212467871.2959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10% to 25%</v>
      </c>
      <c r="C163" s="2">
        <v>1303077</v>
      </c>
      <c r="D163" s="2">
        <v>118349</v>
      </c>
      <c r="E163" s="3">
        <v>677471617.26000214</v>
      </c>
      <c r="G163" s="7">
        <f t="shared" si="40"/>
        <v>519.90144654537085</v>
      </c>
      <c r="H163" s="7">
        <f t="shared" si="41"/>
        <v>6238.8173585444501</v>
      </c>
      <c r="I163" s="7">
        <f t="shared" si="42"/>
        <v>5724.3543862643719</v>
      </c>
      <c r="J163" s="2">
        <f t="shared" si="43"/>
        <v>108589.75</v>
      </c>
      <c r="K163" s="18">
        <f t="shared" si="44"/>
        <v>11.010460586908213</v>
      </c>
      <c r="M163" s="5">
        <f t="shared" si="45"/>
        <v>2.902532065899729E-3</v>
      </c>
      <c r="N163" s="5">
        <f t="shared" si="45"/>
        <v>2.5016360119074232E-3</v>
      </c>
      <c r="O163" s="6">
        <f t="shared" si="45"/>
        <v>4.0394158248039857E-3</v>
      </c>
      <c r="Q163" s="11">
        <f t="shared" si="46"/>
        <v>388875121</v>
      </c>
      <c r="R163" s="11">
        <f t="shared" si="46"/>
        <v>41892840</v>
      </c>
      <c r="S163" s="8">
        <f t="shared" si="46"/>
        <v>36049700575.830002</v>
      </c>
      <c r="U163" s="6">
        <f t="shared" si="39"/>
        <v>0.8661978596300427</v>
      </c>
      <c r="V163" s="6">
        <f t="shared" si="39"/>
        <v>0.88552194936227402</v>
      </c>
      <c r="W163" s="6">
        <f t="shared" si="39"/>
        <v>0.21494587710464433</v>
      </c>
      <c r="Y163" s="8">
        <f t="shared" si="47"/>
        <v>334802256669.18158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10% to 25%</v>
      </c>
      <c r="C164" s="2">
        <v>1657915</v>
      </c>
      <c r="D164" s="2">
        <v>150514</v>
      </c>
      <c r="E164" s="3">
        <v>887882628.15000153</v>
      </c>
      <c r="G164" s="7">
        <f t="shared" si="40"/>
        <v>535.54170639025619</v>
      </c>
      <c r="H164" s="7">
        <f t="shared" si="41"/>
        <v>6426.5004766830743</v>
      </c>
      <c r="I164" s="7">
        <f t="shared" si="42"/>
        <v>5899.0036019905228</v>
      </c>
      <c r="J164" s="2">
        <f t="shared" si="43"/>
        <v>138159.58333333334</v>
      </c>
      <c r="K164" s="18">
        <f t="shared" si="44"/>
        <v>11.015021858431775</v>
      </c>
      <c r="M164" s="5">
        <f t="shared" si="45"/>
        <v>3.69291411791947E-3</v>
      </c>
      <c r="N164" s="5">
        <f t="shared" si="45"/>
        <v>3.1815329465921457E-3</v>
      </c>
      <c r="O164" s="6">
        <f t="shared" si="45"/>
        <v>5.2939887773058103E-3</v>
      </c>
      <c r="Q164" s="11">
        <f t="shared" si="46"/>
        <v>390533036</v>
      </c>
      <c r="R164" s="11">
        <f t="shared" si="46"/>
        <v>42043354</v>
      </c>
      <c r="S164" s="8">
        <f t="shared" si="46"/>
        <v>36937583203.980003</v>
      </c>
      <c r="U164" s="6">
        <f t="shared" si="39"/>
        <v>0.86989077374796209</v>
      </c>
      <c r="V164" s="6">
        <f t="shared" si="39"/>
        <v>0.8887034823088662</v>
      </c>
      <c r="W164" s="6">
        <f t="shared" si="39"/>
        <v>0.22023986588195013</v>
      </c>
      <c r="Y164" s="8">
        <f t="shared" si="47"/>
        <v>521899929445.60107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10% to 25%</v>
      </c>
      <c r="C165" s="2">
        <v>1945619</v>
      </c>
      <c r="D165" s="2">
        <v>176618</v>
      </c>
      <c r="E165" s="3">
        <v>1081488813.609993</v>
      </c>
      <c r="G165" s="7">
        <f t="shared" si="40"/>
        <v>555.85847671614692</v>
      </c>
      <c r="H165" s="7">
        <f t="shared" si="41"/>
        <v>6670.3017205937631</v>
      </c>
      <c r="I165" s="7">
        <f t="shared" si="42"/>
        <v>6123.3215958169212</v>
      </c>
      <c r="J165" s="2">
        <f t="shared" si="43"/>
        <v>162134.91666666666</v>
      </c>
      <c r="K165" s="18">
        <f t="shared" si="44"/>
        <v>11.015972324451642</v>
      </c>
      <c r="M165" s="5">
        <f t="shared" si="45"/>
        <v>4.3337588918565557E-3</v>
      </c>
      <c r="N165" s="5">
        <f t="shared" si="45"/>
        <v>3.7333137512870007E-3</v>
      </c>
      <c r="O165" s="6">
        <f t="shared" si="45"/>
        <v>6.4483631738155986E-3</v>
      </c>
      <c r="Q165" s="11">
        <f t="shared" si="46"/>
        <v>392478655</v>
      </c>
      <c r="R165" s="11">
        <f t="shared" si="46"/>
        <v>42219972</v>
      </c>
      <c r="S165" s="8">
        <f t="shared" si="46"/>
        <v>38019072017.589996</v>
      </c>
      <c r="U165" s="6">
        <f t="shared" si="39"/>
        <v>0.8742245326398187</v>
      </c>
      <c r="V165" s="6">
        <f t="shared" si="39"/>
        <v>0.89243679606015314</v>
      </c>
      <c r="W165" s="6">
        <f t="shared" si="39"/>
        <v>0.22668822905576574</v>
      </c>
      <c r="Y165" s="8">
        <f t="shared" si="47"/>
        <v>775758864787.08057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10% to 25%</v>
      </c>
      <c r="C166" s="2">
        <v>1827392</v>
      </c>
      <c r="D166" s="2">
        <v>165659</v>
      </c>
      <c r="E166" s="3">
        <v>1055785208.3500061</v>
      </c>
      <c r="G166" s="7">
        <f t="shared" si="40"/>
        <v>577.75518791261322</v>
      </c>
      <c r="H166" s="7">
        <f t="shared" si="41"/>
        <v>6933.0622549513591</v>
      </c>
      <c r="I166" s="7">
        <f t="shared" si="42"/>
        <v>6373.2438826143225</v>
      </c>
      <c r="J166" s="2">
        <f t="shared" si="43"/>
        <v>152282.66666666666</v>
      </c>
      <c r="K166" s="18">
        <f t="shared" si="44"/>
        <v>11.031045702316204</v>
      </c>
      <c r="M166" s="5">
        <f t="shared" si="45"/>
        <v>4.0704147774603015E-3</v>
      </c>
      <c r="N166" s="5">
        <f t="shared" si="45"/>
        <v>3.5016647381606249E-3</v>
      </c>
      <c r="O166" s="6">
        <f t="shared" si="45"/>
        <v>6.2951057572737347E-3</v>
      </c>
      <c r="Q166" s="11">
        <f t="shared" si="46"/>
        <v>394306047</v>
      </c>
      <c r="R166" s="11">
        <f t="shared" si="46"/>
        <v>42385631</v>
      </c>
      <c r="S166" s="8">
        <f t="shared" si="46"/>
        <v>39074857225.940002</v>
      </c>
      <c r="U166" s="6">
        <f t="shared" si="39"/>
        <v>0.87829494741727898</v>
      </c>
      <c r="V166" s="6">
        <f t="shared" si="39"/>
        <v>0.89593846079831374</v>
      </c>
      <c r="W166" s="6">
        <f t="shared" si="39"/>
        <v>0.23298333481303948</v>
      </c>
      <c r="Y166" s="8">
        <f t="shared" si="47"/>
        <v>914184807770.96436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10% to 25%</v>
      </c>
      <c r="C167" s="2">
        <v>1718708</v>
      </c>
      <c r="D167" s="2">
        <v>155635</v>
      </c>
      <c r="E167" s="3">
        <v>1030832714.9799957</v>
      </c>
      <c r="G167" s="7">
        <f t="shared" si="40"/>
        <v>599.77187223192982</v>
      </c>
      <c r="H167" s="7">
        <f t="shared" si="41"/>
        <v>7197.2624667831578</v>
      </c>
      <c r="I167" s="7">
        <f t="shared" si="42"/>
        <v>6623.399074629715</v>
      </c>
      <c r="J167" s="2">
        <f t="shared" si="43"/>
        <v>143225.66666666666</v>
      </c>
      <c r="K167" s="18">
        <f t="shared" si="44"/>
        <v>11.043197224274746</v>
      </c>
      <c r="M167" s="5">
        <f t="shared" si="45"/>
        <v>3.828327168631164E-3</v>
      </c>
      <c r="N167" s="5">
        <f t="shared" si="45"/>
        <v>3.2897795563394013E-3</v>
      </c>
      <c r="O167" s="6">
        <f t="shared" si="45"/>
        <v>6.1463268357378181E-3</v>
      </c>
      <c r="Q167" s="11">
        <f t="shared" si="46"/>
        <v>396024755</v>
      </c>
      <c r="R167" s="11">
        <f t="shared" si="46"/>
        <v>42541266</v>
      </c>
      <c r="S167" s="8">
        <f t="shared" si="46"/>
        <v>40105689940.919998</v>
      </c>
      <c r="U167" s="6">
        <f t="shared" si="39"/>
        <v>0.88212327458591011</v>
      </c>
      <c r="V167" s="6">
        <f t="shared" si="39"/>
        <v>0.89922824035465321</v>
      </c>
      <c r="W167" s="6">
        <f t="shared" si="39"/>
        <v>0.2391296616487773</v>
      </c>
      <c r="Y167" s="8">
        <f t="shared" si="47"/>
        <v>1055239334278.5952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5% to 10%</v>
      </c>
      <c r="C168" s="2">
        <v>1617714</v>
      </c>
      <c r="D168" s="2">
        <v>146451</v>
      </c>
      <c r="E168" s="3">
        <v>1006636471.3300018</v>
      </c>
      <c r="G168" s="7">
        <f t="shared" si="40"/>
        <v>622.25861390208763</v>
      </c>
      <c r="H168" s="7">
        <f t="shared" si="41"/>
        <v>7467.1033668250511</v>
      </c>
      <c r="I168" s="7">
        <f t="shared" si="42"/>
        <v>6873.5377111115786</v>
      </c>
      <c r="J168" s="2">
        <f t="shared" si="43"/>
        <v>134809.5</v>
      </c>
      <c r="K168" s="18">
        <f t="shared" si="44"/>
        <v>11.046110985927033</v>
      </c>
      <c r="M168" s="5">
        <f t="shared" si="45"/>
        <v>3.6033686101856715E-3</v>
      </c>
      <c r="N168" s="5">
        <f t="shared" si="45"/>
        <v>3.0956501160115759E-3</v>
      </c>
      <c r="O168" s="6">
        <f t="shared" si="45"/>
        <v>6.0020570434535349E-3</v>
      </c>
      <c r="Q168" s="11">
        <f t="shared" si="46"/>
        <v>397642469</v>
      </c>
      <c r="R168" s="11">
        <f t="shared" si="46"/>
        <v>42687717</v>
      </c>
      <c r="S168" s="8">
        <f t="shared" si="46"/>
        <v>41112326412.25</v>
      </c>
      <c r="U168" s="6">
        <f t="shared" si="39"/>
        <v>0.88572664319609584</v>
      </c>
      <c r="V168" s="6">
        <f t="shared" si="39"/>
        <v>0.90232389047066475</v>
      </c>
      <c r="W168" s="6">
        <f t="shared" si="39"/>
        <v>0.24513171869223083</v>
      </c>
      <c r="Y168" s="8">
        <f t="shared" si="47"/>
        <v>1200527932254.7576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5% to 10%</v>
      </c>
      <c r="C169" s="2">
        <v>1528389</v>
      </c>
      <c r="D169" s="2">
        <v>138218</v>
      </c>
      <c r="E169" s="3">
        <v>984604082.27999878</v>
      </c>
      <c r="G169" s="7">
        <f t="shared" si="40"/>
        <v>644.21039557337747</v>
      </c>
      <c r="H169" s="7">
        <f t="shared" si="41"/>
        <v>7730.5247468805301</v>
      </c>
      <c r="I169" s="7">
        <f t="shared" si="42"/>
        <v>7123.5590319639905</v>
      </c>
      <c r="J169" s="2">
        <f t="shared" si="43"/>
        <v>127365.75</v>
      </c>
      <c r="K169" s="18">
        <f t="shared" si="44"/>
        <v>11.057814467001403</v>
      </c>
      <c r="M169" s="5">
        <f t="shared" si="45"/>
        <v>3.4044021049166096E-3</v>
      </c>
      <c r="N169" s="5">
        <f t="shared" si="45"/>
        <v>2.9216227115887771E-3</v>
      </c>
      <c r="O169" s="6">
        <f t="shared" si="45"/>
        <v>5.8706892064557753E-3</v>
      </c>
      <c r="Q169" s="11">
        <f t="shared" si="46"/>
        <v>399170858</v>
      </c>
      <c r="R169" s="11">
        <f t="shared" si="46"/>
        <v>42825935</v>
      </c>
      <c r="S169" s="8">
        <f t="shared" si="46"/>
        <v>42096930494.529999</v>
      </c>
      <c r="U169" s="6">
        <f t="shared" si="39"/>
        <v>0.88913104530101239</v>
      </c>
      <c r="V169" s="6">
        <f t="shared" si="39"/>
        <v>0.90524551318225355</v>
      </c>
      <c r="W169" s="6">
        <f t="shared" si="39"/>
        <v>0.25100240789868661</v>
      </c>
      <c r="Y169" s="8">
        <f t="shared" si="47"/>
        <v>1343320650451.3896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5% to 10%</v>
      </c>
      <c r="C170" s="2">
        <v>1435526</v>
      </c>
      <c r="D170" s="2">
        <v>129952</v>
      </c>
      <c r="E170" s="3">
        <v>958283284.44000244</v>
      </c>
      <c r="G170" s="7">
        <f t="shared" si="40"/>
        <v>667.54853930893796</v>
      </c>
      <c r="H170" s="7">
        <f t="shared" si="41"/>
        <v>8010.5824717072555</v>
      </c>
      <c r="I170" s="7">
        <f t="shared" si="42"/>
        <v>7374.1326369736707</v>
      </c>
      <c r="J170" s="2">
        <f t="shared" si="43"/>
        <v>119627.16666666667</v>
      </c>
      <c r="K170" s="18">
        <f t="shared" si="44"/>
        <v>11.046586431913322</v>
      </c>
      <c r="M170" s="5">
        <f t="shared" si="45"/>
        <v>3.1975549000042014E-3</v>
      </c>
      <c r="N170" s="5">
        <f t="shared" si="45"/>
        <v>2.7468977601787375E-3</v>
      </c>
      <c r="O170" s="6">
        <f t="shared" si="45"/>
        <v>5.7137517870752318E-3</v>
      </c>
      <c r="Q170" s="11">
        <f t="shared" ref="Q170:S185" si="48">+Q169+C170</f>
        <v>400606384</v>
      </c>
      <c r="R170" s="11">
        <f t="shared" si="48"/>
        <v>42955887</v>
      </c>
      <c r="S170" s="8">
        <f t="shared" si="48"/>
        <v>43055213778.970001</v>
      </c>
      <c r="U170" s="6">
        <f t="shared" si="39"/>
        <v>0.89232860020101668</v>
      </c>
      <c r="V170" s="6">
        <f t="shared" si="39"/>
        <v>0.90799241094243233</v>
      </c>
      <c r="W170" s="6">
        <f t="shared" si="39"/>
        <v>0.25671615968576184</v>
      </c>
      <c r="Y170" s="8">
        <f t="shared" si="47"/>
        <v>1488690818594.2493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5% to 10%</v>
      </c>
      <c r="C171" s="2">
        <v>1354844</v>
      </c>
      <c r="D171" s="2">
        <v>122526</v>
      </c>
      <c r="E171" s="3">
        <v>934115381.94999695</v>
      </c>
      <c r="G171" s="7">
        <f t="shared" si="40"/>
        <v>689.46342305829819</v>
      </c>
      <c r="H171" s="7">
        <f t="shared" si="41"/>
        <v>8273.5610766995778</v>
      </c>
      <c r="I171" s="7">
        <f t="shared" si="42"/>
        <v>7623.8135738536876</v>
      </c>
      <c r="J171" s="2">
        <f t="shared" si="43"/>
        <v>112903.66666666667</v>
      </c>
      <c r="K171" s="18">
        <f t="shared" si="44"/>
        <v>11.05760410035421</v>
      </c>
      <c r="M171" s="5">
        <f t="shared" si="45"/>
        <v>3.0178401999972778E-3</v>
      </c>
      <c r="N171" s="5">
        <f t="shared" si="45"/>
        <v>2.5899285502620968E-3</v>
      </c>
      <c r="O171" s="6">
        <f t="shared" si="45"/>
        <v>5.5696509785937136E-3</v>
      </c>
      <c r="Q171" s="11">
        <f t="shared" si="48"/>
        <v>401961228</v>
      </c>
      <c r="R171" s="11">
        <f t="shared" si="48"/>
        <v>43078413</v>
      </c>
      <c r="S171" s="8">
        <f t="shared" si="48"/>
        <v>43989329160.919998</v>
      </c>
      <c r="U171" s="6">
        <f t="shared" si="39"/>
        <v>0.89534644040101397</v>
      </c>
      <c r="V171" s="6">
        <f t="shared" si="39"/>
        <v>0.9105823394926944</v>
      </c>
      <c r="W171" s="6">
        <f t="shared" si="39"/>
        <v>0.26228581066435558</v>
      </c>
      <c r="Y171" s="8">
        <f t="shared" si="47"/>
        <v>1622310480644.1069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5% to 10%</v>
      </c>
      <c r="C172" s="2">
        <v>1292628</v>
      </c>
      <c r="D172" s="2">
        <v>116879</v>
      </c>
      <c r="E172" s="3">
        <v>920240182.70000458</v>
      </c>
      <c r="G172" s="7">
        <f t="shared" si="40"/>
        <v>711.91416455469368</v>
      </c>
      <c r="H172" s="7">
        <f t="shared" si="41"/>
        <v>8542.9699746563238</v>
      </c>
      <c r="I172" s="7">
        <f t="shared" si="42"/>
        <v>7873.4433277150265</v>
      </c>
      <c r="J172" s="2">
        <f t="shared" si="43"/>
        <v>107719</v>
      </c>
      <c r="K172" s="18">
        <f t="shared" si="44"/>
        <v>11.059540208249556</v>
      </c>
      <c r="M172" s="5">
        <f t="shared" si="45"/>
        <v>2.8792574953589349E-3</v>
      </c>
      <c r="N172" s="5">
        <f t="shared" si="45"/>
        <v>2.4705634642939755E-3</v>
      </c>
      <c r="O172" s="6">
        <f t="shared" si="45"/>
        <v>5.4869202811079513E-3</v>
      </c>
      <c r="Q172" s="11">
        <f t="shared" si="48"/>
        <v>403253856</v>
      </c>
      <c r="R172" s="11">
        <f t="shared" si="48"/>
        <v>43195292</v>
      </c>
      <c r="S172" s="8">
        <f t="shared" si="48"/>
        <v>44909569343.620003</v>
      </c>
      <c r="U172" s="6">
        <f t="shared" si="39"/>
        <v>0.89822569789637285</v>
      </c>
      <c r="V172" s="6">
        <f t="shared" si="39"/>
        <v>0.91305290295698838</v>
      </c>
      <c r="W172" s="6">
        <f t="shared" si="39"/>
        <v>0.2677727309454635</v>
      </c>
      <c r="Y172" s="8">
        <f t="shared" si="47"/>
        <v>1775642905517.3665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5% to 10%</v>
      </c>
      <c r="C173" s="2">
        <v>1463188</v>
      </c>
      <c r="D173" s="2">
        <v>132062</v>
      </c>
      <c r="E173" s="3">
        <v>1076103846.2900009</v>
      </c>
      <c r="G173" s="7">
        <f t="shared" si="40"/>
        <v>735.45152522437365</v>
      </c>
      <c r="H173" s="7">
        <f t="shared" si="41"/>
        <v>8825.4183026924838</v>
      </c>
      <c r="I173" s="7">
        <f t="shared" si="42"/>
        <v>8148.4745520285996</v>
      </c>
      <c r="J173" s="2">
        <f t="shared" si="43"/>
        <v>121932.33333333333</v>
      </c>
      <c r="K173" s="18">
        <f t="shared" si="44"/>
        <v>11.079553543032818</v>
      </c>
      <c r="M173" s="5">
        <f t="shared" si="45"/>
        <v>3.2591704776000902E-3</v>
      </c>
      <c r="N173" s="5">
        <f t="shared" si="45"/>
        <v>2.7914984917871556E-3</v>
      </c>
      <c r="O173" s="6">
        <f t="shared" si="45"/>
        <v>6.4162553752684006E-3</v>
      </c>
      <c r="Q173" s="11">
        <f t="shared" si="48"/>
        <v>404717044</v>
      </c>
      <c r="R173" s="11">
        <f t="shared" si="48"/>
        <v>43327354</v>
      </c>
      <c r="S173" s="8">
        <f t="shared" si="48"/>
        <v>45985673189.910004</v>
      </c>
      <c r="U173" s="6">
        <f t="shared" si="39"/>
        <v>0.9014848683739729</v>
      </c>
      <c r="V173" s="6">
        <f t="shared" si="39"/>
        <v>0.91584440144877555</v>
      </c>
      <c r="W173" s="6">
        <f t="shared" si="39"/>
        <v>0.27418898632073191</v>
      </c>
      <c r="Y173" s="8">
        <f t="shared" si="47"/>
        <v>2299316320587.4941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5% to 10%</v>
      </c>
      <c r="C174" s="2">
        <v>1612801</v>
      </c>
      <c r="D174" s="2">
        <v>145630</v>
      </c>
      <c r="E174" s="3">
        <v>1233946509.7199936</v>
      </c>
      <c r="G174" s="7">
        <f t="shared" si="40"/>
        <v>765.09532776826995</v>
      </c>
      <c r="H174" s="7">
        <f t="shared" si="41"/>
        <v>9181.1439332192385</v>
      </c>
      <c r="I174" s="7">
        <f t="shared" si="42"/>
        <v>8473.1615032616464</v>
      </c>
      <c r="J174" s="2">
        <f t="shared" si="43"/>
        <v>134400.08333333334</v>
      </c>
      <c r="K174" s="18">
        <f t="shared" si="44"/>
        <v>11.074648080752592</v>
      </c>
      <c r="M174" s="5">
        <f t="shared" si="45"/>
        <v>3.5924251739652751E-3</v>
      </c>
      <c r="N174" s="5">
        <f t="shared" si="45"/>
        <v>3.0782959924805279E-3</v>
      </c>
      <c r="O174" s="6">
        <f t="shared" si="45"/>
        <v>7.3573902305809069E-3</v>
      </c>
      <c r="Q174" s="11">
        <f t="shared" si="48"/>
        <v>406329845</v>
      </c>
      <c r="R174" s="11">
        <f t="shared" si="48"/>
        <v>43472984</v>
      </c>
      <c r="S174" s="8">
        <f t="shared" si="48"/>
        <v>47219619699.629997</v>
      </c>
      <c r="U174" s="6">
        <f t="shared" si="39"/>
        <v>0.9050772935479382</v>
      </c>
      <c r="V174" s="6">
        <f t="shared" si="39"/>
        <v>0.91892269744125599</v>
      </c>
      <c r="W174" s="6">
        <f t="shared" si="39"/>
        <v>0.28154637655131282</v>
      </c>
      <c r="Y174" s="8">
        <f t="shared" si="47"/>
        <v>2966657750916.4751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5% to 10%</v>
      </c>
      <c r="C175" s="2">
        <v>1504841</v>
      </c>
      <c r="D175" s="2">
        <v>135990</v>
      </c>
      <c r="E175" s="3">
        <v>1199888738.1500015</v>
      </c>
      <c r="G175" s="7">
        <f t="shared" si="40"/>
        <v>797.35250312159326</v>
      </c>
      <c r="H175" s="7">
        <f t="shared" si="41"/>
        <v>9568.2300374591196</v>
      </c>
      <c r="I175" s="7">
        <f t="shared" si="42"/>
        <v>8823.3600864034233</v>
      </c>
      <c r="J175" s="2">
        <f t="shared" si="43"/>
        <v>125403.41666666667</v>
      </c>
      <c r="K175" s="18">
        <f t="shared" si="44"/>
        <v>11.065821016251196</v>
      </c>
      <c r="M175" s="5">
        <f t="shared" si="45"/>
        <v>3.351950235159253E-3</v>
      </c>
      <c r="N175" s="5">
        <f t="shared" si="45"/>
        <v>2.8745277210562867E-3</v>
      </c>
      <c r="O175" s="6">
        <f t="shared" si="45"/>
        <v>7.1543212046137469E-3</v>
      </c>
      <c r="Q175" s="11">
        <f t="shared" si="48"/>
        <v>407834686</v>
      </c>
      <c r="R175" s="11">
        <f t="shared" si="48"/>
        <v>43608974</v>
      </c>
      <c r="S175" s="8">
        <f t="shared" si="48"/>
        <v>48419508437.779999</v>
      </c>
      <c r="U175" s="6">
        <f t="shared" si="39"/>
        <v>0.90842924378309753</v>
      </c>
      <c r="V175" s="6">
        <f t="shared" si="39"/>
        <v>0.92179722516231233</v>
      </c>
      <c r="W175" s="6">
        <f t="shared" si="39"/>
        <v>0.28870069775592655</v>
      </c>
      <c r="Y175" s="8">
        <f t="shared" si="47"/>
        <v>3242983111726.3594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5% to 10%</v>
      </c>
      <c r="C176" s="2">
        <v>1996966</v>
      </c>
      <c r="D176" s="2">
        <v>180187</v>
      </c>
      <c r="E176" s="3">
        <v>1666155839.8899994</v>
      </c>
      <c r="G176" s="7">
        <f t="shared" si="40"/>
        <v>834.34361921534935</v>
      </c>
      <c r="H176" s="7">
        <f t="shared" si="41"/>
        <v>10012.123430584192</v>
      </c>
      <c r="I176" s="7">
        <f t="shared" si="42"/>
        <v>9246.814919444796</v>
      </c>
      <c r="J176" s="2">
        <f t="shared" si="43"/>
        <v>166413.83333333334</v>
      </c>
      <c r="K176" s="18">
        <f t="shared" si="44"/>
        <v>11.08274181822218</v>
      </c>
      <c r="M176" s="5">
        <f t="shared" si="45"/>
        <v>4.4481314991451143E-3</v>
      </c>
      <c r="N176" s="5">
        <f t="shared" si="45"/>
        <v>3.8087545148464525E-3</v>
      </c>
      <c r="O176" s="6">
        <f t="shared" si="45"/>
        <v>9.9344328157415125E-3</v>
      </c>
      <c r="Q176" s="11">
        <f t="shared" si="48"/>
        <v>409831652</v>
      </c>
      <c r="R176" s="11">
        <f t="shared" si="48"/>
        <v>43789161</v>
      </c>
      <c r="S176" s="8">
        <f t="shared" si="48"/>
        <v>50085664277.669998</v>
      </c>
      <c r="U176" s="6">
        <f t="shared" si="39"/>
        <v>0.91287737528224255</v>
      </c>
      <c r="V176" s="6">
        <f t="shared" si="39"/>
        <v>0.92560597967715874</v>
      </c>
      <c r="W176" s="6">
        <f t="shared" si="39"/>
        <v>0.29863513057166807</v>
      </c>
      <c r="Y176" s="8">
        <f t="shared" si="47"/>
        <v>5087623593557.4971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5% to 10%</v>
      </c>
      <c r="C177" s="2">
        <v>1849358</v>
      </c>
      <c r="D177" s="2">
        <v>166709</v>
      </c>
      <c r="E177" s="3">
        <v>1624817406.5800018</v>
      </c>
      <c r="G177" s="7">
        <f t="shared" si="40"/>
        <v>878.58457182438542</v>
      </c>
      <c r="H177" s="7">
        <f t="shared" si="41"/>
        <v>10543.014861892625</v>
      </c>
      <c r="I177" s="7">
        <f t="shared" si="42"/>
        <v>9746.4288465529862</v>
      </c>
      <c r="J177" s="2">
        <f t="shared" si="43"/>
        <v>154113.16666666666</v>
      </c>
      <c r="K177" s="18">
        <f t="shared" si="44"/>
        <v>11.093330294105296</v>
      </c>
      <c r="M177" s="5">
        <f t="shared" si="45"/>
        <v>4.1193428295704633E-3</v>
      </c>
      <c r="N177" s="5">
        <f t="shared" si="45"/>
        <v>3.523859415027373E-3</v>
      </c>
      <c r="O177" s="6">
        <f t="shared" si="45"/>
        <v>9.6879529375727969E-3</v>
      </c>
      <c r="Q177" s="11">
        <f t="shared" si="48"/>
        <v>411681010</v>
      </c>
      <c r="R177" s="11">
        <f t="shared" si="48"/>
        <v>43955870</v>
      </c>
      <c r="S177" s="8">
        <f t="shared" si="48"/>
        <v>51710481684.25</v>
      </c>
      <c r="U177" s="6">
        <f t="shared" si="39"/>
        <v>0.91699671811181305</v>
      </c>
      <c r="V177" s="6">
        <f t="shared" si="39"/>
        <v>0.92912983909218616</v>
      </c>
      <c r="W177" s="6">
        <f t="shared" si="39"/>
        <v>0.30832308350924087</v>
      </c>
      <c r="Y177" s="8">
        <f t="shared" si="47"/>
        <v>5659772356511.3672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5% to 10%</v>
      </c>
      <c r="C178" s="2">
        <v>1708364</v>
      </c>
      <c r="D178" s="2">
        <v>154209</v>
      </c>
      <c r="E178" s="3">
        <v>1580111111.8799973</v>
      </c>
      <c r="G178" s="7">
        <f t="shared" si="40"/>
        <v>924.92648632258533</v>
      </c>
      <c r="H178" s="7">
        <f t="shared" si="41"/>
        <v>11099.117835871024</v>
      </c>
      <c r="I178" s="7">
        <f t="shared" si="42"/>
        <v>10246.555725541293</v>
      </c>
      <c r="J178" s="2">
        <f t="shared" si="43"/>
        <v>142363.66666666666</v>
      </c>
      <c r="K178" s="18">
        <f t="shared" si="44"/>
        <v>11.078237975734231</v>
      </c>
      <c r="M178" s="5">
        <f t="shared" si="45"/>
        <v>3.8052864797926177E-3</v>
      </c>
      <c r="N178" s="5">
        <f t="shared" si="45"/>
        <v>3.2596370713756078E-3</v>
      </c>
      <c r="O178" s="6">
        <f t="shared" si="45"/>
        <v>9.4213922290815322E-3</v>
      </c>
      <c r="Q178" s="11">
        <f t="shared" si="48"/>
        <v>413389374</v>
      </c>
      <c r="R178" s="11">
        <f t="shared" si="48"/>
        <v>44110079</v>
      </c>
      <c r="S178" s="8">
        <f t="shared" si="48"/>
        <v>53290592796.129997</v>
      </c>
      <c r="U178" s="6">
        <f t="shared" si="39"/>
        <v>0.92080200459160566</v>
      </c>
      <c r="V178" s="6">
        <f t="shared" si="39"/>
        <v>0.93238947616356171</v>
      </c>
      <c r="W178" s="6">
        <f t="shared" si="39"/>
        <v>0.31774447573832237</v>
      </c>
      <c r="Y178" s="8">
        <f t="shared" si="47"/>
        <v>6231842572996.2529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5% to 10%</v>
      </c>
      <c r="C179" s="2">
        <v>1574196</v>
      </c>
      <c r="D179" s="2">
        <v>142064</v>
      </c>
      <c r="E179" s="3">
        <v>1526739622.6700058</v>
      </c>
      <c r="G179" s="7">
        <f t="shared" si="40"/>
        <v>969.85357774381703</v>
      </c>
      <c r="H179" s="7">
        <f t="shared" si="41"/>
        <v>11638.242932925805</v>
      </c>
      <c r="I179" s="7">
        <f t="shared" si="42"/>
        <v>10746.843835665657</v>
      </c>
      <c r="J179" s="2">
        <f t="shared" si="43"/>
        <v>131183</v>
      </c>
      <c r="K179" s="18">
        <f t="shared" si="44"/>
        <v>11.080893118594437</v>
      </c>
      <c r="M179" s="5">
        <f t="shared" si="45"/>
        <v>3.5064346681056378E-3</v>
      </c>
      <c r="N179" s="5">
        <f t="shared" si="45"/>
        <v>3.0029186422835526E-3</v>
      </c>
      <c r="O179" s="6">
        <f t="shared" si="45"/>
        <v>9.1031654095135982E-3</v>
      </c>
      <c r="Q179" s="11">
        <f t="shared" si="48"/>
        <v>414963570</v>
      </c>
      <c r="R179" s="11">
        <f t="shared" si="48"/>
        <v>44252143</v>
      </c>
      <c r="S179" s="8">
        <f t="shared" si="48"/>
        <v>54817332418.800003</v>
      </c>
      <c r="U179" s="6">
        <f t="shared" si="39"/>
        <v>0.92430843925971129</v>
      </c>
      <c r="V179" s="6">
        <f t="shared" si="39"/>
        <v>0.93539239480584535</v>
      </c>
      <c r="W179" s="6">
        <f t="shared" si="39"/>
        <v>0.32684764114783599</v>
      </c>
      <c r="Y179" s="8">
        <f t="shared" si="47"/>
        <v>6716396918652.5586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5% to 10%</v>
      </c>
      <c r="C180" s="2">
        <v>1465631</v>
      </c>
      <c r="D180" s="2">
        <v>132169</v>
      </c>
      <c r="E180" s="3">
        <v>1486606961.5399933</v>
      </c>
      <c r="G180" s="7">
        <f t="shared" si="40"/>
        <v>1014.311898110775</v>
      </c>
      <c r="H180" s="7">
        <f t="shared" si="41"/>
        <v>12171.7427773293</v>
      </c>
      <c r="I180" s="7">
        <f t="shared" si="42"/>
        <v>11247.773392701718</v>
      </c>
      <c r="J180" s="2">
        <f t="shared" si="43"/>
        <v>122135.91666666667</v>
      </c>
      <c r="K180" s="18">
        <f t="shared" si="44"/>
        <v>11.089067784427513</v>
      </c>
      <c r="M180" s="5">
        <f t="shared" si="45"/>
        <v>3.2646121252057139E-3</v>
      </c>
      <c r="N180" s="5">
        <f t="shared" si="45"/>
        <v>2.7937602350488148E-3</v>
      </c>
      <c r="O180" s="6">
        <f t="shared" si="45"/>
        <v>8.8638749324959423E-3</v>
      </c>
      <c r="Q180" s="11">
        <f t="shared" si="48"/>
        <v>416429201</v>
      </c>
      <c r="R180" s="11">
        <f t="shared" si="48"/>
        <v>44384312</v>
      </c>
      <c r="S180" s="8">
        <f t="shared" si="48"/>
        <v>56303939380.339996</v>
      </c>
      <c r="U180" s="6">
        <f t="shared" si="39"/>
        <v>0.92757305138491697</v>
      </c>
      <c r="V180" s="6">
        <f t="shared" si="39"/>
        <v>0.93818615504089409</v>
      </c>
      <c r="W180" s="6">
        <f t="shared" si="39"/>
        <v>0.33571151608033195</v>
      </c>
      <c r="Y180" s="8">
        <f t="shared" si="47"/>
        <v>7220435503109.2031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5% to 10%</v>
      </c>
      <c r="C181" s="2">
        <v>1379767</v>
      </c>
      <c r="D181" s="2">
        <v>124398</v>
      </c>
      <c r="E181" s="3">
        <v>1461310063.9600067</v>
      </c>
      <c r="G181" s="7">
        <f t="shared" si="40"/>
        <v>1059.0991551182242</v>
      </c>
      <c r="H181" s="7">
        <f t="shared" si="41"/>
        <v>12709.18986141869</v>
      </c>
      <c r="I181" s="7">
        <f t="shared" si="42"/>
        <v>11747.05432531075</v>
      </c>
      <c r="J181" s="2">
        <f t="shared" si="43"/>
        <v>114980.58333333333</v>
      </c>
      <c r="K181" s="18">
        <f t="shared" si="44"/>
        <v>11.091552918857216</v>
      </c>
      <c r="M181" s="5">
        <f t="shared" si="45"/>
        <v>3.0733548063316836E-3</v>
      </c>
      <c r="N181" s="5">
        <f t="shared" si="45"/>
        <v>2.6294984884473855E-3</v>
      </c>
      <c r="O181" s="6">
        <f t="shared" si="45"/>
        <v>8.7130425052773328E-3</v>
      </c>
      <c r="Q181" s="11">
        <f t="shared" si="48"/>
        <v>417808968</v>
      </c>
      <c r="R181" s="11">
        <f t="shared" si="48"/>
        <v>44508710</v>
      </c>
      <c r="S181" s="8">
        <f t="shared" si="48"/>
        <v>57765249444.300003</v>
      </c>
      <c r="U181" s="6">
        <f t="shared" si="39"/>
        <v>0.93064640619124872</v>
      </c>
      <c r="V181" s="6">
        <f t="shared" si="39"/>
        <v>0.94081565352934149</v>
      </c>
      <c r="W181" s="6">
        <f t="shared" si="39"/>
        <v>0.34442455858560928</v>
      </c>
      <c r="Y181" s="8">
        <f t="shared" si="47"/>
        <v>7780915307590.3613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5% to 10%</v>
      </c>
      <c r="C182" s="2">
        <v>1292532</v>
      </c>
      <c r="D182" s="2">
        <v>116506</v>
      </c>
      <c r="E182" s="3">
        <v>1426911518.659996</v>
      </c>
      <c r="G182" s="7">
        <f t="shared" si="40"/>
        <v>1103.9661057985381</v>
      </c>
      <c r="H182" s="7">
        <f t="shared" si="41"/>
        <v>13247.593269582458</v>
      </c>
      <c r="I182" s="7">
        <f t="shared" si="42"/>
        <v>12247.536767720083</v>
      </c>
      <c r="J182" s="2">
        <f t="shared" si="43"/>
        <v>107711</v>
      </c>
      <c r="K182" s="18">
        <f t="shared" si="44"/>
        <v>11.094123907781574</v>
      </c>
      <c r="M182" s="5">
        <f t="shared" si="45"/>
        <v>2.8790436606597374E-3</v>
      </c>
      <c r="N182" s="5">
        <f t="shared" si="45"/>
        <v>2.4626790695594066E-3</v>
      </c>
      <c r="O182" s="6">
        <f t="shared" si="45"/>
        <v>8.5079416203176408E-3</v>
      </c>
      <c r="Q182" s="11">
        <f t="shared" si="48"/>
        <v>419101500</v>
      </c>
      <c r="R182" s="11">
        <f t="shared" si="48"/>
        <v>44625216</v>
      </c>
      <c r="S182" s="8">
        <f t="shared" si="48"/>
        <v>59192160962.959999</v>
      </c>
      <c r="U182" s="6">
        <f t="shared" si="39"/>
        <v>0.93352544985190844</v>
      </c>
      <c r="V182" s="6">
        <f t="shared" si="39"/>
        <v>0.94327833259890093</v>
      </c>
      <c r="W182" s="6">
        <f t="shared" si="39"/>
        <v>0.35293250020592692</v>
      </c>
      <c r="Y182" s="8">
        <f t="shared" si="47"/>
        <v>8274309830268.834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5% to 10%</v>
      </c>
      <c r="C183" s="2">
        <v>1208057</v>
      </c>
      <c r="D183" s="2">
        <v>109048</v>
      </c>
      <c r="E183" s="3">
        <v>1390126733.2200012</v>
      </c>
      <c r="G183" s="7">
        <f t="shared" si="40"/>
        <v>1150.7128663796502</v>
      </c>
      <c r="H183" s="7">
        <f t="shared" si="41"/>
        <v>13808.554396555803</v>
      </c>
      <c r="I183" s="7">
        <f t="shared" si="42"/>
        <v>12747.842539248782</v>
      </c>
      <c r="J183" s="2">
        <f t="shared" si="43"/>
        <v>100671.41666666667</v>
      </c>
      <c r="K183" s="18">
        <f t="shared" si="44"/>
        <v>11.078213263883795</v>
      </c>
      <c r="M183" s="5">
        <f t="shared" si="45"/>
        <v>2.6908802625897235E-3</v>
      </c>
      <c r="N183" s="5">
        <f t="shared" si="45"/>
        <v>2.3050334504430173E-3</v>
      </c>
      <c r="O183" s="6">
        <f t="shared" si="45"/>
        <v>8.2886128091427987E-3</v>
      </c>
      <c r="Q183" s="11">
        <f t="shared" si="48"/>
        <v>420309557</v>
      </c>
      <c r="R183" s="11">
        <f t="shared" si="48"/>
        <v>44734264</v>
      </c>
      <c r="S183" s="8">
        <f t="shared" si="48"/>
        <v>60582287696.18</v>
      </c>
      <c r="U183" s="6">
        <f t="shared" si="39"/>
        <v>0.93621633011449812</v>
      </c>
      <c r="V183" s="6">
        <f t="shared" si="39"/>
        <v>0.9455833660493439</v>
      </c>
      <c r="W183" s="6">
        <f t="shared" si="39"/>
        <v>0.36122111301506971</v>
      </c>
      <c r="Y183" s="8">
        <f t="shared" si="47"/>
        <v>8755141995150.5146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>Top 5% to 10%</v>
      </c>
      <c r="C184" s="2">
        <v>1140034</v>
      </c>
      <c r="D184" s="2">
        <v>102734</v>
      </c>
      <c r="E184" s="3">
        <v>1360991957.9899979</v>
      </c>
      <c r="G184" s="7">
        <f t="shared" si="40"/>
        <v>1193.8169896599557</v>
      </c>
      <c r="H184" s="7">
        <f t="shared" si="41"/>
        <v>14325.803875919468</v>
      </c>
      <c r="I184" s="7">
        <f t="shared" si="42"/>
        <v>13247.726731072458</v>
      </c>
      <c r="J184" s="2">
        <f t="shared" si="43"/>
        <v>95002.833333333328</v>
      </c>
      <c r="K184" s="18">
        <f t="shared" si="44"/>
        <v>11.096949403313412</v>
      </c>
      <c r="M184" s="5">
        <f t="shared" si="45"/>
        <v>2.5393627860947066E-3</v>
      </c>
      <c r="N184" s="5">
        <f t="shared" si="45"/>
        <v>2.1715694602176378E-3</v>
      </c>
      <c r="O184" s="6">
        <f t="shared" si="45"/>
        <v>8.1148970856824362E-3</v>
      </c>
      <c r="Q184" s="11">
        <f t="shared" si="48"/>
        <v>421449591</v>
      </c>
      <c r="R184" s="11">
        <f t="shared" si="48"/>
        <v>44836998</v>
      </c>
      <c r="S184" s="8">
        <f t="shared" si="48"/>
        <v>61943279654.169998</v>
      </c>
      <c r="U184" s="6">
        <f t="shared" si="39"/>
        <v>0.93875569290059291</v>
      </c>
      <c r="V184" s="6">
        <f t="shared" si="39"/>
        <v>0.94775493550956158</v>
      </c>
      <c r="W184" s="6">
        <f t="shared" si="39"/>
        <v>0.36933601010075218</v>
      </c>
      <c r="Y184" s="8">
        <f t="shared" si="47"/>
        <v>9204103870394.4609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>Top 5% to 10%</v>
      </c>
      <c r="C185" s="2">
        <v>1065200</v>
      </c>
      <c r="D185" s="2">
        <v>95917</v>
      </c>
      <c r="E185" s="3">
        <v>1318631771.2700043</v>
      </c>
      <c r="G185" s="7">
        <f t="shared" si="40"/>
        <v>1237.9194247746941</v>
      </c>
      <c r="H185" s="7">
        <f t="shared" si="41"/>
        <v>14855.033097296329</v>
      </c>
      <c r="I185" s="7">
        <f t="shared" si="42"/>
        <v>13747.63359227253</v>
      </c>
      <c r="J185" s="2">
        <f t="shared" si="43"/>
        <v>88766.666666666672</v>
      </c>
      <c r="K185" s="18">
        <f t="shared" si="44"/>
        <v>11.105434907263572</v>
      </c>
      <c r="M185" s="5">
        <f t="shared" si="45"/>
        <v>2.3726741831805731E-3</v>
      </c>
      <c r="N185" s="5">
        <f t="shared" si="45"/>
        <v>2.027473162883711E-3</v>
      </c>
      <c r="O185" s="6">
        <f t="shared" si="45"/>
        <v>7.8623250159174478E-3</v>
      </c>
      <c r="Q185" s="11">
        <f t="shared" si="48"/>
        <v>422514791</v>
      </c>
      <c r="R185" s="11">
        <f t="shared" si="48"/>
        <v>44932915</v>
      </c>
      <c r="S185" s="8">
        <f t="shared" si="48"/>
        <v>63261911425.440002</v>
      </c>
      <c r="U185" s="6">
        <f t="shared" si="39"/>
        <v>0.94112836708377345</v>
      </c>
      <c r="V185" s="6">
        <f t="shared" si="39"/>
        <v>0.94978240867244523</v>
      </c>
      <c r="W185" s="6">
        <f t="shared" si="39"/>
        <v>0.37719833511666961</v>
      </c>
      <c r="Y185" s="8">
        <f t="shared" si="47"/>
        <v>9549587619415.7637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 xml:space="preserve">Top 5% </v>
      </c>
      <c r="C186" s="2">
        <v>1946794</v>
      </c>
      <c r="D186" s="2">
        <v>175271</v>
      </c>
      <c r="E186" s="3">
        <v>2539410312.1299973</v>
      </c>
      <c r="G186" s="7">
        <f t="shared" si="40"/>
        <v>1304.4062762315875</v>
      </c>
      <c r="H186" s="7">
        <f t="shared" si="41"/>
        <v>15652.87531477905</v>
      </c>
      <c r="I186" s="7">
        <f t="shared" si="42"/>
        <v>14488.479623725529</v>
      </c>
      <c r="J186" s="2">
        <f t="shared" si="43"/>
        <v>162232.83333333334</v>
      </c>
      <c r="K186" s="18">
        <f t="shared" si="44"/>
        <v>11.107336638690942</v>
      </c>
      <c r="M186" s="5">
        <f t="shared" si="45"/>
        <v>4.3363761394769433E-3</v>
      </c>
      <c r="N186" s="5">
        <f t="shared" si="45"/>
        <v>3.7048411515350865E-3</v>
      </c>
      <c r="O186" s="6">
        <f t="shared" si="45"/>
        <v>1.5141201401137953E-2</v>
      </c>
      <c r="Q186" s="11">
        <f t="shared" ref="Q186:S201" si="49">+Q185+C186</f>
        <v>424461585</v>
      </c>
      <c r="R186" s="11">
        <f t="shared" si="49"/>
        <v>45108186</v>
      </c>
      <c r="S186" s="8">
        <f t="shared" si="49"/>
        <v>65801321737.57</v>
      </c>
      <c r="U186" s="6">
        <f t="shared" si="39"/>
        <v>0.94546474322325036</v>
      </c>
      <c r="V186" s="6">
        <f t="shared" si="39"/>
        <v>0.95348724982398037</v>
      </c>
      <c r="W186" s="6">
        <f t="shared" si="39"/>
        <v>0.39233953651780756</v>
      </c>
      <c r="Y186" s="8">
        <f t="shared" si="47"/>
        <v>20241459675687.156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 xml:space="preserve">Top 5% </v>
      </c>
      <c r="C187" s="2">
        <v>1737308</v>
      </c>
      <c r="D187" s="2">
        <v>156217</v>
      </c>
      <c r="E187" s="3">
        <v>2419811275.1800003</v>
      </c>
      <c r="G187" s="7">
        <f t="shared" si="40"/>
        <v>1392.8510518457292</v>
      </c>
      <c r="H187" s="7">
        <f t="shared" si="41"/>
        <v>16714.212622148749</v>
      </c>
      <c r="I187" s="7">
        <f t="shared" si="42"/>
        <v>15490.063662597542</v>
      </c>
      <c r="J187" s="2">
        <f t="shared" si="43"/>
        <v>144775.66666666666</v>
      </c>
      <c r="K187" s="18">
        <f t="shared" si="44"/>
        <v>11.121119980539889</v>
      </c>
      <c r="M187" s="5">
        <f t="shared" si="45"/>
        <v>3.8697576416007085E-3</v>
      </c>
      <c r="N187" s="5">
        <f t="shared" si="45"/>
        <v>3.3020817486598274E-3</v>
      </c>
      <c r="O187" s="6">
        <f t="shared" si="45"/>
        <v>1.4428093677981892E-2</v>
      </c>
      <c r="Q187" s="11">
        <f t="shared" si="49"/>
        <v>426198893</v>
      </c>
      <c r="R187" s="11">
        <f t="shared" si="49"/>
        <v>45264403</v>
      </c>
      <c r="S187" s="8">
        <f t="shared" si="49"/>
        <v>68221133012.75</v>
      </c>
      <c r="U187" s="6">
        <f t="shared" si="39"/>
        <v>0.94933450086485105</v>
      </c>
      <c r="V187" s="6">
        <f t="shared" si="39"/>
        <v>0.95678933157264023</v>
      </c>
      <c r="W187" s="6">
        <f t="shared" si="39"/>
        <v>0.40676763019578943</v>
      </c>
      <c r="Y187" s="8">
        <f t="shared" si="47"/>
        <v>21659103257075.832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 xml:space="preserve">Top 5% </v>
      </c>
      <c r="C188" s="2">
        <v>1541524</v>
      </c>
      <c r="D188" s="2">
        <v>138699</v>
      </c>
      <c r="E188" s="3">
        <v>2287066127.6600037</v>
      </c>
      <c r="G188" s="7">
        <f t="shared" si="40"/>
        <v>1483.6396498919275</v>
      </c>
      <c r="H188" s="7">
        <f t="shared" si="41"/>
        <v>17803.675798703131</v>
      </c>
      <c r="I188" s="7">
        <f t="shared" si="42"/>
        <v>16489.420454797826</v>
      </c>
      <c r="J188" s="2">
        <f t="shared" si="43"/>
        <v>128460.33333333333</v>
      </c>
      <c r="K188" s="18">
        <f t="shared" si="44"/>
        <v>11.114168090613486</v>
      </c>
      <c r="M188" s="5">
        <f t="shared" si="45"/>
        <v>3.4336595921453713E-3</v>
      </c>
      <c r="N188" s="5">
        <f t="shared" si="45"/>
        <v>2.9317899873724973E-3</v>
      </c>
      <c r="O188" s="6">
        <f t="shared" si="45"/>
        <v>1.3636602439239082E-2</v>
      </c>
      <c r="Q188" s="11">
        <f t="shared" si="49"/>
        <v>427740417</v>
      </c>
      <c r="R188" s="11">
        <f t="shared" si="49"/>
        <v>45403102</v>
      </c>
      <c r="S188" s="8">
        <f t="shared" si="49"/>
        <v>70508199140.410004</v>
      </c>
      <c r="U188" s="6">
        <f t="shared" si="39"/>
        <v>0.95276816045699642</v>
      </c>
      <c r="V188" s="6">
        <f t="shared" si="39"/>
        <v>0.95972112156001266</v>
      </c>
      <c r="W188" s="6">
        <f t="shared" si="39"/>
        <v>0.42040423263502852</v>
      </c>
      <c r="Y188" s="8">
        <f t="shared" si="47"/>
        <v>22794336140733.738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 xml:space="preserve">Top 5% </v>
      </c>
      <c r="C189" s="2">
        <v>1378518</v>
      </c>
      <c r="D189" s="2">
        <v>123960</v>
      </c>
      <c r="E189" s="3">
        <v>2168027334.6600037</v>
      </c>
      <c r="G189" s="7">
        <f t="shared" si="40"/>
        <v>1572.7232685100983</v>
      </c>
      <c r="H189" s="7">
        <f t="shared" si="41"/>
        <v>18872.67922212118</v>
      </c>
      <c r="I189" s="7">
        <f t="shared" si="42"/>
        <v>17489.733257986478</v>
      </c>
      <c r="J189" s="2">
        <f t="shared" si="43"/>
        <v>114876.5</v>
      </c>
      <c r="K189" s="18">
        <f t="shared" si="44"/>
        <v>11.120667957405615</v>
      </c>
      <c r="M189" s="5">
        <f t="shared" si="45"/>
        <v>3.0705727277973312E-3</v>
      </c>
      <c r="N189" s="5">
        <f t="shared" si="45"/>
        <v>2.6202401375258273E-3</v>
      </c>
      <c r="O189" s="6">
        <f t="shared" si="45"/>
        <v>1.2926835163445999E-2</v>
      </c>
      <c r="Q189" s="11">
        <f t="shared" si="49"/>
        <v>429118935</v>
      </c>
      <c r="R189" s="11">
        <f t="shared" si="49"/>
        <v>45527062</v>
      </c>
      <c r="S189" s="8">
        <f t="shared" si="49"/>
        <v>72676226475.070007</v>
      </c>
      <c r="U189" s="6">
        <f t="shared" si="39"/>
        <v>0.95583873318479384</v>
      </c>
      <c r="V189" s="6">
        <f t="shared" si="39"/>
        <v>0.96234136169753848</v>
      </c>
      <c r="W189" s="6">
        <f t="shared" si="39"/>
        <v>0.43333106779847452</v>
      </c>
      <c r="Y189" s="8">
        <f t="shared" si="47"/>
        <v>23786930692639.605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 xml:space="preserve">Top 5% </v>
      </c>
      <c r="C190" s="2">
        <v>1227379</v>
      </c>
      <c r="D190" s="2">
        <v>110263</v>
      </c>
      <c r="E190" s="3">
        <v>2038975071.8799896</v>
      </c>
      <c r="G190" s="7">
        <f t="shared" si="40"/>
        <v>1661.2432442464712</v>
      </c>
      <c r="H190" s="7">
        <f t="shared" si="41"/>
        <v>19934.918930957654</v>
      </c>
      <c r="I190" s="7">
        <f t="shared" si="42"/>
        <v>18491.924506679392</v>
      </c>
      <c r="J190" s="2">
        <f t="shared" si="43"/>
        <v>102281.58333333333</v>
      </c>
      <c r="K190" s="18">
        <f t="shared" si="44"/>
        <v>11.131376799107588</v>
      </c>
      <c r="M190" s="5">
        <f t="shared" si="45"/>
        <v>2.7339189506928167E-3</v>
      </c>
      <c r="N190" s="5">
        <f t="shared" si="45"/>
        <v>2.3307158622459688E-3</v>
      </c>
      <c r="O190" s="6">
        <f t="shared" si="45"/>
        <v>1.2157362702579368E-2</v>
      </c>
      <c r="Q190" s="11">
        <f t="shared" si="49"/>
        <v>430346314</v>
      </c>
      <c r="R190" s="11">
        <f t="shared" si="49"/>
        <v>45637325</v>
      </c>
      <c r="S190" s="8">
        <f t="shared" si="49"/>
        <v>74715201546.949997</v>
      </c>
      <c r="U190" s="6">
        <f t="shared" si="39"/>
        <v>0.95857265213548659</v>
      </c>
      <c r="V190" s="6">
        <f t="shared" si="39"/>
        <v>0.96467207755978446</v>
      </c>
      <c r="W190" s="6">
        <f t="shared" si="39"/>
        <v>0.44548843050105391</v>
      </c>
      <c r="Y190" s="8">
        <f t="shared" si="47"/>
        <v>24421195935245.789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 xml:space="preserve">Top 5% </v>
      </c>
      <c r="C191" s="2">
        <v>1103480</v>
      </c>
      <c r="D191" s="2">
        <v>99022</v>
      </c>
      <c r="E191" s="3">
        <v>1930064475.5</v>
      </c>
      <c r="G191" s="7">
        <f t="shared" si="40"/>
        <v>1749.0706451408273</v>
      </c>
      <c r="H191" s="7">
        <f t="shared" si="41"/>
        <v>20988.847741689926</v>
      </c>
      <c r="I191" s="7">
        <f t="shared" si="42"/>
        <v>19491.269369433056</v>
      </c>
      <c r="J191" s="2">
        <f t="shared" si="43"/>
        <v>91956.666666666672</v>
      </c>
      <c r="K191" s="18">
        <f t="shared" si="44"/>
        <v>11.143786229322776</v>
      </c>
      <c r="M191" s="5">
        <f t="shared" si="45"/>
        <v>2.457940769485635E-3</v>
      </c>
      <c r="N191" s="5">
        <f t="shared" si="45"/>
        <v>2.0931059930468093E-3</v>
      </c>
      <c r="O191" s="6">
        <f t="shared" si="45"/>
        <v>1.1507984669171172E-2</v>
      </c>
      <c r="Q191" s="11">
        <f t="shared" si="49"/>
        <v>431449794</v>
      </c>
      <c r="R191" s="11">
        <f t="shared" si="49"/>
        <v>45736347</v>
      </c>
      <c r="S191" s="8">
        <f t="shared" si="49"/>
        <v>76645266022.449997</v>
      </c>
      <c r="U191" s="6">
        <f t="shared" si="39"/>
        <v>0.96103059290497228</v>
      </c>
      <c r="V191" s="6">
        <f t="shared" si="39"/>
        <v>0.96676518355283125</v>
      </c>
      <c r="W191" s="6">
        <f t="shared" si="39"/>
        <v>0.45699641517022505</v>
      </c>
      <c r="Y191" s="8">
        <f t="shared" si="47"/>
        <v>25053201808864.23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 xml:space="preserve">Top 5% </v>
      </c>
      <c r="C192" s="2">
        <v>1453537</v>
      </c>
      <c r="D192" s="2">
        <v>130439</v>
      </c>
      <c r="E192" s="3">
        <v>2704217660.5800018</v>
      </c>
      <c r="G192" s="7">
        <f t="shared" si="40"/>
        <v>1860.4395076148744</v>
      </c>
      <c r="H192" s="7">
        <f t="shared" si="41"/>
        <v>22325.274091378495</v>
      </c>
      <c r="I192" s="7">
        <f t="shared" si="42"/>
        <v>20731.665073942622</v>
      </c>
      <c r="J192" s="2">
        <f t="shared" si="43"/>
        <v>121128.08333333333</v>
      </c>
      <c r="K192" s="18">
        <f t="shared" si="44"/>
        <v>11.143423362644608</v>
      </c>
      <c r="M192" s="5">
        <f t="shared" si="45"/>
        <v>3.2376734079963766E-3</v>
      </c>
      <c r="N192" s="5">
        <f t="shared" si="45"/>
        <v>2.7571918626874106E-3</v>
      </c>
      <c r="O192" s="6">
        <f t="shared" si="45"/>
        <v>1.6123863101513571E-2</v>
      </c>
      <c r="Q192" s="11">
        <f t="shared" si="49"/>
        <v>432903331</v>
      </c>
      <c r="R192" s="11">
        <f t="shared" si="49"/>
        <v>45866786</v>
      </c>
      <c r="S192" s="8">
        <f t="shared" si="49"/>
        <v>79349483683.029999</v>
      </c>
      <c r="U192" s="6">
        <f t="shared" si="39"/>
        <v>0.96426826631296858</v>
      </c>
      <c r="V192" s="6">
        <f t="shared" si="39"/>
        <v>0.96952237541551867</v>
      </c>
      <c r="W192" s="6">
        <f t="shared" si="39"/>
        <v>0.47312027827173864</v>
      </c>
      <c r="Y192" s="8">
        <f t="shared" si="47"/>
        <v>38561088112255.414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 xml:space="preserve">Top 5% </v>
      </c>
      <c r="C193" s="2">
        <v>1249839</v>
      </c>
      <c r="D193" s="2">
        <v>112271</v>
      </c>
      <c r="E193" s="3">
        <v>2496099818.9499969</v>
      </c>
      <c r="G193" s="7">
        <f t="shared" si="40"/>
        <v>1997.1370864167279</v>
      </c>
      <c r="H193" s="7">
        <f t="shared" si="41"/>
        <v>23965.645037000737</v>
      </c>
      <c r="I193" s="7">
        <f t="shared" si="42"/>
        <v>22232.810066268197</v>
      </c>
      <c r="J193" s="2">
        <f t="shared" si="43"/>
        <v>104153.25</v>
      </c>
      <c r="K193" s="18">
        <f t="shared" si="44"/>
        <v>11.132340497546116</v>
      </c>
      <c r="M193" s="5">
        <f t="shared" si="45"/>
        <v>2.783947360525933E-3</v>
      </c>
      <c r="N193" s="5">
        <f t="shared" si="45"/>
        <v>2.3731605395301888E-3</v>
      </c>
      <c r="O193" s="6">
        <f t="shared" si="45"/>
        <v>1.4882963141299214E-2</v>
      </c>
      <c r="Q193" s="11">
        <f t="shared" si="49"/>
        <v>434153170</v>
      </c>
      <c r="R193" s="11">
        <f t="shared" si="49"/>
        <v>45979057</v>
      </c>
      <c r="S193" s="8">
        <f t="shared" si="49"/>
        <v>81845583501.979996</v>
      </c>
      <c r="U193" s="6">
        <f t="shared" si="39"/>
        <v>0.96705221367349459</v>
      </c>
      <c r="V193" s="6">
        <f t="shared" si="39"/>
        <v>0.97189553595504885</v>
      </c>
      <c r="W193" s="6">
        <f t="shared" si="39"/>
        <v>0.48800324141303786</v>
      </c>
      <c r="Y193" s="8">
        <f t="shared" si="47"/>
        <v>39534144498708.188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 xml:space="preserve">Top 5% </v>
      </c>
      <c r="C194" s="2">
        <v>1423983</v>
      </c>
      <c r="D194" s="2">
        <v>127647</v>
      </c>
      <c r="E194" s="3">
        <v>3059796475.0800018</v>
      </c>
      <c r="G194" s="7">
        <f t="shared" si="40"/>
        <v>2148.759132012111</v>
      </c>
      <c r="H194" s="7">
        <f t="shared" si="41"/>
        <v>25785.109584145332</v>
      </c>
      <c r="I194" s="7">
        <f t="shared" si="42"/>
        <v>23970.766841993951</v>
      </c>
      <c r="J194" s="2">
        <f t="shared" si="43"/>
        <v>118665.25</v>
      </c>
      <c r="K194" s="18">
        <f t="shared" si="44"/>
        <v>11.155632329784483</v>
      </c>
      <c r="M194" s="5">
        <f t="shared" si="45"/>
        <v>3.1718435048704672E-3</v>
      </c>
      <c r="N194" s="5">
        <f t="shared" si="45"/>
        <v>2.6981751600093523E-3</v>
      </c>
      <c r="O194" s="6">
        <f t="shared" si="45"/>
        <v>1.8243997220291127E-2</v>
      </c>
      <c r="Q194" s="11">
        <f t="shared" si="49"/>
        <v>435577153</v>
      </c>
      <c r="R194" s="11">
        <f t="shared" si="49"/>
        <v>46106704</v>
      </c>
      <c r="S194" s="8">
        <f t="shared" si="49"/>
        <v>84905379977.059998</v>
      </c>
      <c r="U194" s="6">
        <f t="shared" si="39"/>
        <v>0.97022405717836502</v>
      </c>
      <c r="V194" s="6">
        <f t="shared" si="39"/>
        <v>0.97459371111505821</v>
      </c>
      <c r="W194" s="6">
        <f t="shared" si="39"/>
        <v>0.50624723863332899</v>
      </c>
      <c r="Y194" s="8">
        <f t="shared" si="47"/>
        <v>53848319702816.602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 xml:space="preserve">Top 5% </v>
      </c>
      <c r="C195" s="2">
        <v>1479914</v>
      </c>
      <c r="D195" s="2">
        <v>132606</v>
      </c>
      <c r="E195" s="3">
        <v>3475904063.1500092</v>
      </c>
      <c r="G195" s="7">
        <f t="shared" si="40"/>
        <v>2348.7203061461742</v>
      </c>
      <c r="H195" s="7">
        <f t="shared" si="41"/>
        <v>28184.64367375409</v>
      </c>
      <c r="I195" s="7">
        <f t="shared" si="42"/>
        <v>26212.268397734711</v>
      </c>
      <c r="J195" s="2">
        <f t="shared" si="43"/>
        <v>123326.16666666667</v>
      </c>
      <c r="K195" s="18">
        <f t="shared" si="44"/>
        <v>11.160234076889433</v>
      </c>
      <c r="M195" s="5">
        <f t="shared" si="45"/>
        <v>3.2964267190457139E-3</v>
      </c>
      <c r="N195" s="5">
        <f t="shared" si="45"/>
        <v>2.8029974481828808E-3</v>
      </c>
      <c r="O195" s="6">
        <f t="shared" si="45"/>
        <v>2.0725033374793127E-2</v>
      </c>
      <c r="Q195" s="11">
        <f t="shared" si="49"/>
        <v>437057067</v>
      </c>
      <c r="R195" s="11">
        <f t="shared" si="49"/>
        <v>46239310</v>
      </c>
      <c r="S195" s="8">
        <f t="shared" si="49"/>
        <v>88381284040.210007</v>
      </c>
      <c r="U195" s="6">
        <f t="shared" si="39"/>
        <v>0.97352048389741075</v>
      </c>
      <c r="V195" s="6">
        <f t="shared" si="39"/>
        <v>0.97739670856324112</v>
      </c>
      <c r="W195" s="6">
        <f t="shared" si="39"/>
        <v>0.52697227200812213</v>
      </c>
      <c r="Y195" s="8">
        <f t="shared" si="47"/>
        <v>69281166205381.719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 xml:space="preserve">Top 5% </v>
      </c>
      <c r="C196" s="2">
        <v>1222800</v>
      </c>
      <c r="D196" s="2">
        <v>109538</v>
      </c>
      <c r="E196" s="3">
        <v>3145264830.8299866</v>
      </c>
      <c r="G196" s="7">
        <f t="shared" si="40"/>
        <v>2572.1825571066297</v>
      </c>
      <c r="H196" s="7">
        <f t="shared" si="41"/>
        <v>30866.190685279558</v>
      </c>
      <c r="I196" s="7">
        <f t="shared" si="42"/>
        <v>28713.915087275527</v>
      </c>
      <c r="J196" s="2">
        <f t="shared" si="43"/>
        <v>101900</v>
      </c>
      <c r="K196" s="18">
        <f t="shared" si="44"/>
        <v>11.163249283353721</v>
      </c>
      <c r="M196" s="5">
        <f t="shared" si="45"/>
        <v>2.7237194810300455E-3</v>
      </c>
      <c r="N196" s="5">
        <f t="shared" si="45"/>
        <v>2.3153909663141668E-3</v>
      </c>
      <c r="O196" s="6">
        <f t="shared" si="45"/>
        <v>1.8753601194746589E-2</v>
      </c>
      <c r="Q196" s="11">
        <f t="shared" si="49"/>
        <v>438279867</v>
      </c>
      <c r="R196" s="11">
        <f t="shared" si="49"/>
        <v>46348848</v>
      </c>
      <c r="S196" s="8">
        <f t="shared" si="49"/>
        <v>91526548871.039993</v>
      </c>
      <c r="U196" s="6">
        <f t="shared" si="39"/>
        <v>0.97624420337844076</v>
      </c>
      <c r="V196" s="6">
        <f t="shared" si="39"/>
        <v>0.97971209952955529</v>
      </c>
      <c r="W196" s="6">
        <f t="shared" si="39"/>
        <v>0.54572587320286869</v>
      </c>
      <c r="Y196" s="8">
        <f t="shared" si="47"/>
        <v>70930257499205.594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 xml:space="preserve">Top 5% </v>
      </c>
      <c r="C197" s="2">
        <v>1207926</v>
      </c>
      <c r="D197" s="2">
        <v>108219</v>
      </c>
      <c r="E197" s="3">
        <v>3403182719.6600037</v>
      </c>
      <c r="G197" s="7">
        <f t="shared" si="40"/>
        <v>2817.3768257823772</v>
      </c>
      <c r="H197" s="7">
        <f t="shared" si="41"/>
        <v>33808.521909388524</v>
      </c>
      <c r="I197" s="7">
        <f t="shared" si="42"/>
        <v>31447.183208678733</v>
      </c>
      <c r="J197" s="2">
        <f t="shared" si="43"/>
        <v>100660.5</v>
      </c>
      <c r="K197" s="18">
        <f t="shared" si="44"/>
        <v>11.161866215729216</v>
      </c>
      <c r="M197" s="5">
        <f t="shared" si="45"/>
        <v>2.6905884673231097E-3</v>
      </c>
      <c r="N197" s="5">
        <f t="shared" si="45"/>
        <v>2.2875102246120321E-3</v>
      </c>
      <c r="O197" s="6">
        <f t="shared" si="45"/>
        <v>2.0291433297372027E-2</v>
      </c>
      <c r="Q197" s="11">
        <f t="shared" si="49"/>
        <v>439487793</v>
      </c>
      <c r="R197" s="11">
        <f t="shared" si="49"/>
        <v>46457067</v>
      </c>
      <c r="S197" s="8">
        <f t="shared" si="49"/>
        <v>94929731590.699997</v>
      </c>
      <c r="U197" s="6">
        <f t="shared" si="39"/>
        <v>0.97893479184576393</v>
      </c>
      <c r="V197" s="6">
        <f t="shared" si="39"/>
        <v>0.98199960975416734</v>
      </c>
      <c r="W197" s="6">
        <f t="shared" si="39"/>
        <v>0.56601730650024074</v>
      </c>
      <c r="Y197" s="8">
        <f t="shared" si="47"/>
        <v>86567132165978.375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 xml:space="preserve">Top 5% </v>
      </c>
      <c r="C198" s="2">
        <v>995468</v>
      </c>
      <c r="D198" s="2">
        <v>89223</v>
      </c>
      <c r="E198" s="3">
        <v>3074354886.4199982</v>
      </c>
      <c r="G198" s="7">
        <f t="shared" si="40"/>
        <v>3088.3512944866116</v>
      </c>
      <c r="H198" s="7">
        <f t="shared" si="41"/>
        <v>37060.215533839335</v>
      </c>
      <c r="I198" s="7">
        <f t="shared" si="42"/>
        <v>34456.977308765658</v>
      </c>
      <c r="J198" s="2">
        <f t="shared" si="43"/>
        <v>82955.666666666672</v>
      </c>
      <c r="K198" s="18">
        <f t="shared" si="44"/>
        <v>11.157078331820271</v>
      </c>
      <c r="M198" s="5">
        <f t="shared" si="45"/>
        <v>2.2173500035508813E-3</v>
      </c>
      <c r="N198" s="5">
        <f t="shared" si="45"/>
        <v>1.8859768134113174E-3</v>
      </c>
      <c r="O198" s="6">
        <f t="shared" si="45"/>
        <v>1.833080156109677E-2</v>
      </c>
      <c r="Q198" s="11">
        <f t="shared" si="49"/>
        <v>440483261</v>
      </c>
      <c r="R198" s="11">
        <f t="shared" si="49"/>
        <v>46546290</v>
      </c>
      <c r="S198" s="8">
        <f t="shared" si="49"/>
        <v>98004086477.119995</v>
      </c>
      <c r="U198" s="6">
        <f t="shared" si="39"/>
        <v>0.98115214184931476</v>
      </c>
      <c r="V198" s="6">
        <f t="shared" si="39"/>
        <v>0.98388558656757863</v>
      </c>
      <c r="W198" s="6">
        <f t="shared" si="39"/>
        <v>0.58434810806133752</v>
      </c>
      <c r="Y198" s="8">
        <f t="shared" si="47"/>
        <v>88039219328920.25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 xml:space="preserve">Top 5% </v>
      </c>
      <c r="C199" s="2">
        <v>1089550</v>
      </c>
      <c r="D199" s="2">
        <v>97512</v>
      </c>
      <c r="E199" s="3">
        <v>3698363352.8200073</v>
      </c>
      <c r="G199" s="7">
        <f t="shared" si="40"/>
        <v>3394.3952575099879</v>
      </c>
      <c r="H199" s="7">
        <f t="shared" si="41"/>
        <v>40732.743090119853</v>
      </c>
      <c r="I199" s="7">
        <f t="shared" si="42"/>
        <v>37927.263852859207</v>
      </c>
      <c r="J199" s="2">
        <f t="shared" si="43"/>
        <v>90795.833333333328</v>
      </c>
      <c r="K199" s="18">
        <f t="shared" si="44"/>
        <v>11.173496595290835</v>
      </c>
      <c r="M199" s="5">
        <f t="shared" si="45"/>
        <v>2.4269124636541431E-3</v>
      </c>
      <c r="N199" s="5">
        <f t="shared" si="45"/>
        <v>2.061187933933676E-3</v>
      </c>
      <c r="O199" s="6">
        <f t="shared" si="45"/>
        <v>2.2051444034920861E-2</v>
      </c>
      <c r="Q199" s="11">
        <f t="shared" si="49"/>
        <v>441572811</v>
      </c>
      <c r="R199" s="11">
        <f t="shared" si="49"/>
        <v>46643802</v>
      </c>
      <c r="S199" s="8">
        <f t="shared" si="49"/>
        <v>101702449829.94</v>
      </c>
      <c r="U199" s="6">
        <f t="shared" si="39"/>
        <v>0.98357905431296888</v>
      </c>
      <c r="V199" s="6">
        <f t="shared" si="39"/>
        <v>0.98594677450151236</v>
      </c>
      <c r="W199" s="6">
        <f t="shared" si="39"/>
        <v>0.6063995520962584</v>
      </c>
      <c r="Y199" s="8">
        <f t="shared" si="47"/>
        <v>119310252395160.14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1074751</v>
      </c>
      <c r="D200" s="2">
        <v>96100</v>
      </c>
      <c r="E200" s="3">
        <v>4074063051.2799988</v>
      </c>
      <c r="G200" s="7">
        <f t="shared" si="40"/>
        <v>3790.7041270768755</v>
      </c>
      <c r="H200" s="7">
        <f t="shared" si="41"/>
        <v>45488.449524922507</v>
      </c>
      <c r="I200" s="7">
        <f t="shared" si="42"/>
        <v>42393.996371279907</v>
      </c>
      <c r="J200" s="2">
        <f t="shared" si="43"/>
        <v>89562.583333333328</v>
      </c>
      <c r="K200" s="18">
        <f t="shared" si="44"/>
        <v>11.183673257023933</v>
      </c>
      <c r="M200" s="5">
        <f t="shared" si="45"/>
        <v>2.3939485083059554E-3</v>
      </c>
      <c r="N200" s="5">
        <f t="shared" si="45"/>
        <v>2.0313413779947725E-3</v>
      </c>
      <c r="O200" s="6">
        <f t="shared" si="45"/>
        <v>2.4291548666124832E-2</v>
      </c>
      <c r="Q200" s="11">
        <f t="shared" si="49"/>
        <v>442647562</v>
      </c>
      <c r="R200" s="11">
        <f t="shared" si="49"/>
        <v>46739902</v>
      </c>
      <c r="S200" s="8">
        <f t="shared" si="49"/>
        <v>105776512881.22</v>
      </c>
      <c r="U200" s="6">
        <f t="shared" si="39"/>
        <v>0.98597300282127487</v>
      </c>
      <c r="V200" s="6">
        <f t="shared" si="39"/>
        <v>0.98797811587950712</v>
      </c>
      <c r="W200" s="6">
        <f t="shared" si="39"/>
        <v>0.63069110076238322</v>
      </c>
      <c r="Y200" s="8">
        <f t="shared" si="47"/>
        <v>150595334070705.16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835201</v>
      </c>
      <c r="D201" s="2">
        <v>74832</v>
      </c>
      <c r="E201" s="3">
        <v>3547102948.5699921</v>
      </c>
      <c r="G201" s="7">
        <f t="shared" si="40"/>
        <v>4247.0051503410459</v>
      </c>
      <c r="H201" s="7">
        <f t="shared" si="41"/>
        <v>50964.061804092547</v>
      </c>
      <c r="I201" s="7">
        <f t="shared" si="42"/>
        <v>47400.883961005879</v>
      </c>
      <c r="J201" s="2">
        <f t="shared" si="43"/>
        <v>69600.083333333328</v>
      </c>
      <c r="K201" s="18">
        <f t="shared" si="44"/>
        <v>11.161014004703871</v>
      </c>
      <c r="M201" s="5">
        <f t="shared" si="45"/>
        <v>1.8603641104643237E-3</v>
      </c>
      <c r="N201" s="5">
        <f t="shared" si="45"/>
        <v>1.5817829136119128E-3</v>
      </c>
      <c r="O201" s="6">
        <f t="shared" si="45"/>
        <v>2.1149555815507433E-2</v>
      </c>
      <c r="Q201" s="11">
        <f t="shared" si="49"/>
        <v>443482763</v>
      </c>
      <c r="R201" s="11">
        <f t="shared" si="49"/>
        <v>46814734</v>
      </c>
      <c r="S201" s="8">
        <f t="shared" si="49"/>
        <v>109323615829.78999</v>
      </c>
      <c r="U201" s="6">
        <f t="shared" si="39"/>
        <v>0.98783336693173918</v>
      </c>
      <c r="V201" s="6">
        <f t="shared" si="39"/>
        <v>0.98955989879311901</v>
      </c>
      <c r="W201" s="6">
        <f t="shared" si="39"/>
        <v>0.65184065657789059</v>
      </c>
      <c r="Y201" s="8">
        <f t="shared" si="47"/>
        <v>150370756366040.38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658387</v>
      </c>
      <c r="D202" s="2">
        <v>59059</v>
      </c>
      <c r="E202" s="3">
        <v>3094591791.1399994</v>
      </c>
      <c r="G202" s="7">
        <f t="shared" si="40"/>
        <v>4700.2625980464372</v>
      </c>
      <c r="H202" s="7">
        <f t="shared" si="41"/>
        <v>56403.15117655725</v>
      </c>
      <c r="I202" s="7">
        <f t="shared" si="42"/>
        <v>52398.31001439238</v>
      </c>
      <c r="J202" s="2">
        <f t="shared" si="43"/>
        <v>54865.583333333336</v>
      </c>
      <c r="K202" s="18">
        <f t="shared" si="44"/>
        <v>11.14795374117408</v>
      </c>
      <c r="M202" s="5">
        <f t="shared" si="45"/>
        <v>1.4665206885483551E-3</v>
      </c>
      <c r="N202" s="5">
        <f t="shared" si="45"/>
        <v>1.2483765914983692E-3</v>
      </c>
      <c r="O202" s="6">
        <f t="shared" si="45"/>
        <v>1.8451463845815998E-2</v>
      </c>
      <c r="Q202" s="11">
        <f t="shared" ref="Q202:S217" si="50">+Q201+C202</f>
        <v>444141150</v>
      </c>
      <c r="R202" s="11">
        <f t="shared" si="50"/>
        <v>46873793</v>
      </c>
      <c r="S202" s="8">
        <f t="shared" si="50"/>
        <v>112418207620.92999</v>
      </c>
      <c r="U202" s="6">
        <f t="shared" si="39"/>
        <v>0.98929988762028753</v>
      </c>
      <c r="V202" s="6">
        <f t="shared" si="39"/>
        <v>0.99080827538461735</v>
      </c>
      <c r="W202" s="6">
        <f t="shared" si="39"/>
        <v>0.67029212042370656</v>
      </c>
      <c r="Y202" s="8">
        <f t="shared" si="47"/>
        <v>147901738775452.69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532267</v>
      </c>
      <c r="D203" s="2">
        <v>47735</v>
      </c>
      <c r="E203" s="3">
        <v>2741264601.25</v>
      </c>
      <c r="G203" s="7">
        <f t="shared" si="40"/>
        <v>5150.168244978554</v>
      </c>
      <c r="H203" s="7">
        <f t="shared" si="41"/>
        <v>61802.018939742644</v>
      </c>
      <c r="I203" s="7">
        <f t="shared" si="42"/>
        <v>57426.722556824134</v>
      </c>
      <c r="J203" s="2">
        <f t="shared" si="43"/>
        <v>44355.583333333336</v>
      </c>
      <c r="K203" s="18">
        <f t="shared" si="44"/>
        <v>11.150455640515345</v>
      </c>
      <c r="M203" s="5">
        <f t="shared" si="45"/>
        <v>1.1855953524774446E-3</v>
      </c>
      <c r="N203" s="5">
        <f t="shared" si="45"/>
        <v>1.0090122859373618E-3</v>
      </c>
      <c r="O203" s="6">
        <f t="shared" si="45"/>
        <v>1.6344755009883413E-2</v>
      </c>
      <c r="Q203" s="11">
        <f t="shared" si="50"/>
        <v>444673417</v>
      </c>
      <c r="R203" s="11">
        <f t="shared" si="50"/>
        <v>46921528</v>
      </c>
      <c r="S203" s="8">
        <f t="shared" si="50"/>
        <v>115159472222.17999</v>
      </c>
      <c r="U203" s="6">
        <f t="shared" si="39"/>
        <v>0.99048548297276495</v>
      </c>
      <c r="V203" s="6">
        <f t="shared" si="39"/>
        <v>0.99181728767055477</v>
      </c>
      <c r="W203" s="6">
        <f t="shared" si="39"/>
        <v>0.68663687543358998</v>
      </c>
      <c r="Y203" s="8">
        <f t="shared" si="47"/>
        <v>145729355438768.22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847925</v>
      </c>
      <c r="D204" s="2">
        <v>76368</v>
      </c>
      <c r="E204" s="3">
        <v>4948056627.5200043</v>
      </c>
      <c r="G204" s="7">
        <f t="shared" si="40"/>
        <v>5835.488548539086</v>
      </c>
      <c r="H204" s="7">
        <f t="shared" si="41"/>
        <v>70025.862582469039</v>
      </c>
      <c r="I204" s="7">
        <f t="shared" si="42"/>
        <v>64792.277230253567</v>
      </c>
      <c r="J204" s="2">
        <f t="shared" si="43"/>
        <v>70660.416666666672</v>
      </c>
      <c r="K204" s="18">
        <f t="shared" si="44"/>
        <v>11.10314529645925</v>
      </c>
      <c r="M204" s="5">
        <f t="shared" si="45"/>
        <v>1.8887061178871453E-3</v>
      </c>
      <c r="N204" s="5">
        <f t="shared" si="45"/>
        <v>1.6142505551998418E-3</v>
      </c>
      <c r="O204" s="6">
        <f t="shared" si="45"/>
        <v>2.9502724149637363E-2</v>
      </c>
      <c r="Q204" s="11">
        <f t="shared" si="50"/>
        <v>445521342</v>
      </c>
      <c r="R204" s="11">
        <f t="shared" si="50"/>
        <v>46997896</v>
      </c>
      <c r="S204" s="8">
        <f t="shared" si="50"/>
        <v>120107528849.7</v>
      </c>
      <c r="U204" s="6">
        <f t="shared" si="39"/>
        <v>0.99237418909065211</v>
      </c>
      <c r="V204" s="6">
        <f t="shared" si="39"/>
        <v>0.99343153822575458</v>
      </c>
      <c r="W204" s="6">
        <f t="shared" si="39"/>
        <v>0.71613959958322737</v>
      </c>
      <c r="Y204" s="8">
        <f t="shared" si="47"/>
        <v>303548505745711.56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622991</v>
      </c>
      <c r="D205" s="2">
        <v>56023</v>
      </c>
      <c r="E205" s="3">
        <v>4184278701.2200012</v>
      </c>
      <c r="G205" s="7">
        <f t="shared" si="40"/>
        <v>6716.4352313596846</v>
      </c>
      <c r="H205" s="7">
        <f t="shared" si="41"/>
        <v>80597.222776316223</v>
      </c>
      <c r="I205" s="7">
        <f t="shared" si="42"/>
        <v>74688.586852185734</v>
      </c>
      <c r="J205" s="2">
        <f t="shared" si="43"/>
        <v>51915.916666666664</v>
      </c>
      <c r="K205" s="18">
        <f t="shared" si="44"/>
        <v>11.120272031130071</v>
      </c>
      <c r="M205" s="5">
        <f t="shared" si="45"/>
        <v>1.3876780529983555E-3</v>
      </c>
      <c r="N205" s="5">
        <f t="shared" si="45"/>
        <v>1.1842022686722284E-3</v>
      </c>
      <c r="O205" s="6">
        <f t="shared" si="45"/>
        <v>2.4948708064638558E-2</v>
      </c>
      <c r="Q205" s="11">
        <f t="shared" si="50"/>
        <v>446144333</v>
      </c>
      <c r="R205" s="11">
        <f t="shared" si="50"/>
        <v>47053919</v>
      </c>
      <c r="S205" s="8">
        <f t="shared" si="50"/>
        <v>124291807550.92</v>
      </c>
      <c r="U205" s="6">
        <f t="shared" si="39"/>
        <v>0.99376186714365056</v>
      </c>
      <c r="V205" s="6">
        <f t="shared" si="39"/>
        <v>0.9946157404944268</v>
      </c>
      <c r="W205" s="6">
        <f t="shared" si="39"/>
        <v>0.74108830764786593</v>
      </c>
      <c r="Y205" s="8">
        <f t="shared" si="47"/>
        <v>300769021879510.88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447509</v>
      </c>
      <c r="D206" s="2">
        <v>40359</v>
      </c>
      <c r="E206" s="3">
        <v>3420069421.9400024</v>
      </c>
      <c r="G206" s="7">
        <f t="shared" si="40"/>
        <v>7642.4595302887819</v>
      </c>
      <c r="H206" s="7">
        <f t="shared" si="41"/>
        <v>91709.51436346538</v>
      </c>
      <c r="I206" s="7">
        <f t="shared" si="42"/>
        <v>84741.183427240583</v>
      </c>
      <c r="J206" s="2">
        <f t="shared" si="43"/>
        <v>37292.416666666664</v>
      </c>
      <c r="K206" s="18">
        <f t="shared" si="44"/>
        <v>11.08820833023613</v>
      </c>
      <c r="M206" s="5">
        <f t="shared" si="45"/>
        <v>9.9680158753375414E-4</v>
      </c>
      <c r="N206" s="5">
        <f t="shared" si="45"/>
        <v>8.5309996539532809E-4</v>
      </c>
      <c r="O206" s="6">
        <f t="shared" si="45"/>
        <v>2.0392120043031516E-2</v>
      </c>
      <c r="Q206" s="11">
        <f t="shared" si="50"/>
        <v>446591842</v>
      </c>
      <c r="R206" s="11">
        <f t="shared" si="50"/>
        <v>47094278</v>
      </c>
      <c r="S206" s="8">
        <f t="shared" si="50"/>
        <v>127711876972.86</v>
      </c>
      <c r="U206" s="6">
        <f t="shared" si="39"/>
        <v>0.99475866873118424</v>
      </c>
      <c r="V206" s="6">
        <f t="shared" si="39"/>
        <v>0.99546884045982209</v>
      </c>
      <c r="W206" s="6">
        <f t="shared" si="39"/>
        <v>0.76148042769089741</v>
      </c>
      <c r="Y206" s="8">
        <f t="shared" si="47"/>
        <v>283738577272016.19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360739</v>
      </c>
      <c r="D207" s="2">
        <v>32694</v>
      </c>
      <c r="E207" s="3">
        <v>3103158213.3099976</v>
      </c>
      <c r="G207" s="7">
        <f t="shared" si="40"/>
        <v>8602.2254685797689</v>
      </c>
      <c r="H207" s="7">
        <f t="shared" si="41"/>
        <v>103226.70562295723</v>
      </c>
      <c r="I207" s="7">
        <f t="shared" si="42"/>
        <v>94915.220325136033</v>
      </c>
      <c r="J207" s="2">
        <f t="shared" si="43"/>
        <v>30061.583333333332</v>
      </c>
      <c r="K207" s="18">
        <f t="shared" si="44"/>
        <v>11.033798250443507</v>
      </c>
      <c r="M207" s="5">
        <f t="shared" si="45"/>
        <v>8.0352620368604648E-4</v>
      </c>
      <c r="N207" s="5">
        <f t="shared" si="45"/>
        <v>6.910788242680655E-4</v>
      </c>
      <c r="O207" s="6">
        <f t="shared" si="45"/>
        <v>1.8502541028082901E-2</v>
      </c>
      <c r="Q207" s="11">
        <f t="shared" si="50"/>
        <v>446952581</v>
      </c>
      <c r="R207" s="11">
        <f t="shared" si="50"/>
        <v>47126972</v>
      </c>
      <c r="S207" s="8">
        <f t="shared" si="50"/>
        <v>130815035186.17</v>
      </c>
      <c r="U207" s="6">
        <f t="shared" si="39"/>
        <v>0.9955621949348703</v>
      </c>
      <c r="V207" s="6">
        <f t="shared" si="39"/>
        <v>0.9961599192840902</v>
      </c>
      <c r="W207" s="6">
        <f t="shared" si="39"/>
        <v>0.77998296871898032</v>
      </c>
      <c r="Y207" s="8">
        <f t="shared" si="47"/>
        <v>293110529626956.25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407546</v>
      </c>
      <c r="D208" s="2">
        <v>36856</v>
      </c>
      <c r="E208" s="3">
        <v>3943544835.6800079</v>
      </c>
      <c r="G208" s="7">
        <f t="shared" si="40"/>
        <v>9676.3183436471172</v>
      </c>
      <c r="H208" s="7">
        <f t="shared" si="41"/>
        <v>116115.82012376541</v>
      </c>
      <c r="I208" s="7">
        <f t="shared" si="42"/>
        <v>106998.72030822682</v>
      </c>
      <c r="J208" s="2">
        <f t="shared" si="43"/>
        <v>33962.166666666664</v>
      </c>
      <c r="K208" s="18">
        <f t="shared" si="44"/>
        <v>11.057792489689604</v>
      </c>
      <c r="M208" s="5">
        <f t="shared" si="45"/>
        <v>9.0778621165838315E-4</v>
      </c>
      <c r="N208" s="5">
        <f t="shared" si="45"/>
        <v>7.7905429581035738E-4</v>
      </c>
      <c r="O208" s="6">
        <f t="shared" si="45"/>
        <v>2.351333548037975E-2</v>
      </c>
      <c r="Q208" s="11">
        <f t="shared" si="50"/>
        <v>447360127</v>
      </c>
      <c r="R208" s="11">
        <f t="shared" si="50"/>
        <v>47163828</v>
      </c>
      <c r="S208" s="8">
        <f t="shared" si="50"/>
        <v>134758580021.85001</v>
      </c>
      <c r="U208" s="6">
        <f t="shared" si="39"/>
        <v>0.99646998114652874</v>
      </c>
      <c r="V208" s="6">
        <f t="shared" si="39"/>
        <v>0.99693897357990058</v>
      </c>
      <c r="W208" s="6">
        <f t="shared" si="39"/>
        <v>0.80349630419936013</v>
      </c>
      <c r="Y208" s="8">
        <f t="shared" si="47"/>
        <v>423233293688000.88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29">
      <c r="A209" t="s">
        <v>173</v>
      </c>
      <c r="B209" t="str">
        <f t="shared" si="38"/>
        <v xml:space="preserve">Top 5% </v>
      </c>
      <c r="C209" s="2">
        <v>291049</v>
      </c>
      <c r="D209" s="2">
        <v>26415</v>
      </c>
      <c r="E209" s="3">
        <v>3225768183.5099792</v>
      </c>
      <c r="G209" s="7">
        <f t="shared" si="40"/>
        <v>11083.247781335718</v>
      </c>
      <c r="H209" s="7">
        <f t="shared" si="41"/>
        <v>132998.97337602862</v>
      </c>
      <c r="I209" s="7">
        <f t="shared" si="42"/>
        <v>122118.80308574595</v>
      </c>
      <c r="J209" s="2">
        <f t="shared" si="43"/>
        <v>24254.083333333332</v>
      </c>
      <c r="K209" s="18">
        <f t="shared" si="44"/>
        <v>11.018322922581866</v>
      </c>
      <c r="M209" s="5">
        <f t="shared" si="45"/>
        <v>6.4829557673725367E-4</v>
      </c>
      <c r="N209" s="5">
        <f t="shared" si="45"/>
        <v>5.5835465660491069E-4</v>
      </c>
      <c r="O209" s="6">
        <f t="shared" si="45"/>
        <v>1.9233601402106622E-2</v>
      </c>
      <c r="Q209" s="11">
        <f t="shared" si="50"/>
        <v>447651176</v>
      </c>
      <c r="R209" s="11">
        <f t="shared" si="50"/>
        <v>47190243</v>
      </c>
      <c r="S209" s="8">
        <f t="shared" si="50"/>
        <v>137984348205.35999</v>
      </c>
      <c r="U209" s="6">
        <f t="shared" si="39"/>
        <v>0.99711827672326592</v>
      </c>
      <c r="V209" s="6">
        <f t="shared" si="39"/>
        <v>0.9974973282365055</v>
      </c>
      <c r="W209" s="6">
        <f t="shared" si="39"/>
        <v>0.82272990560146675</v>
      </c>
      <c r="Y209" s="8">
        <f t="shared" si="47"/>
        <v>400589575557167.75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29">
      <c r="A210" t="s">
        <v>174</v>
      </c>
      <c r="B210" t="str">
        <f t="shared" si="38"/>
        <v xml:space="preserve">Top 5% </v>
      </c>
      <c r="C210" s="2">
        <v>281637</v>
      </c>
      <c r="D210" s="2">
        <v>25581</v>
      </c>
      <c r="E210" s="3">
        <v>3565187146.3000183</v>
      </c>
      <c r="G210" s="7">
        <f t="shared" si="40"/>
        <v>12658.802452447719</v>
      </c>
      <c r="H210" s="7">
        <f t="shared" si="41"/>
        <v>151905.62942937261</v>
      </c>
      <c r="I210" s="7">
        <f t="shared" si="42"/>
        <v>139368.56050584489</v>
      </c>
      <c r="J210" s="2">
        <f t="shared" si="43"/>
        <v>23469.75</v>
      </c>
      <c r="K210" s="18">
        <f t="shared" si="44"/>
        <v>11.009616512255189</v>
      </c>
      <c r="M210" s="5">
        <f t="shared" si="45"/>
        <v>6.2733086643675085E-4</v>
      </c>
      <c r="N210" s="5">
        <f t="shared" si="45"/>
        <v>5.4072574183646491E-4</v>
      </c>
      <c r="O210" s="6">
        <f t="shared" si="45"/>
        <v>2.1257382612421816E-2</v>
      </c>
      <c r="Q210" s="11">
        <f t="shared" si="50"/>
        <v>447932813</v>
      </c>
      <c r="R210" s="11">
        <f t="shared" si="50"/>
        <v>47215824</v>
      </c>
      <c r="S210" s="8">
        <f t="shared" si="50"/>
        <v>141549535351.66</v>
      </c>
      <c r="U210" s="6">
        <f t="shared" si="39"/>
        <v>0.99774560758970265</v>
      </c>
      <c r="V210" s="6">
        <f t="shared" si="39"/>
        <v>0.99803805397834189</v>
      </c>
      <c r="W210" s="6">
        <f t="shared" si="39"/>
        <v>0.84398728821388858</v>
      </c>
      <c r="Y210" s="8">
        <f t="shared" si="47"/>
        <v>510078779560881.56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29">
      <c r="A211" t="s">
        <v>175</v>
      </c>
      <c r="B211" t="str">
        <f t="shared" si="38"/>
        <v xml:space="preserve">Top 5% </v>
      </c>
      <c r="C211" s="2">
        <v>241007</v>
      </c>
      <c r="D211" s="2">
        <v>21974</v>
      </c>
      <c r="E211" s="3">
        <v>3553145120.1999817</v>
      </c>
      <c r="G211" s="7">
        <f t="shared" si="40"/>
        <v>14742.912530341366</v>
      </c>
      <c r="H211" s="7">
        <f t="shared" si="41"/>
        <v>176914.95036409638</v>
      </c>
      <c r="I211" s="7">
        <f t="shared" si="42"/>
        <v>161697.69364703656</v>
      </c>
      <c r="J211" s="2">
        <f t="shared" si="43"/>
        <v>20083.916666666668</v>
      </c>
      <c r="K211" s="18">
        <f t="shared" si="44"/>
        <v>10.967825612087012</v>
      </c>
      <c r="M211" s="5">
        <f t="shared" si="45"/>
        <v>5.3682978489091285E-4</v>
      </c>
      <c r="N211" s="5">
        <f t="shared" si="45"/>
        <v>4.644817423523115E-4</v>
      </c>
      <c r="O211" s="6">
        <f t="shared" si="45"/>
        <v>2.1185582186319947E-2</v>
      </c>
      <c r="Q211" s="11">
        <f t="shared" si="50"/>
        <v>448173820</v>
      </c>
      <c r="R211" s="11">
        <f t="shared" si="50"/>
        <v>47237798</v>
      </c>
      <c r="S211" s="8">
        <f t="shared" si="50"/>
        <v>145102680471.85999</v>
      </c>
      <c r="U211" s="6">
        <f t="shared" si="39"/>
        <v>0.99828243737459366</v>
      </c>
      <c r="V211" s="6">
        <f t="shared" si="39"/>
        <v>0.99850253572069425</v>
      </c>
      <c r="W211" s="6">
        <f t="shared" si="39"/>
        <v>0.86517287040020852</v>
      </c>
      <c r="Y211" s="8">
        <f t="shared" si="47"/>
        <v>597151197898518.88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29">
      <c r="A212" t="s">
        <v>176</v>
      </c>
      <c r="B212" t="str">
        <f t="shared" si="38"/>
        <v xml:space="preserve">Top 5% </v>
      </c>
      <c r="C212" s="2">
        <v>171299</v>
      </c>
      <c r="D212" s="2">
        <v>15614</v>
      </c>
      <c r="E212" s="3">
        <v>2917169357.1700134</v>
      </c>
      <c r="G212" s="7">
        <f t="shared" si="40"/>
        <v>17029.692859678184</v>
      </c>
      <c r="H212" s="7">
        <f t="shared" si="41"/>
        <v>204356.31431613822</v>
      </c>
      <c r="I212" s="7">
        <f t="shared" si="42"/>
        <v>186830.36743755691</v>
      </c>
      <c r="J212" s="2">
        <f t="shared" si="43"/>
        <v>14274.916666666666</v>
      </c>
      <c r="K212" s="18">
        <f t="shared" si="44"/>
        <v>10.970859485077495</v>
      </c>
      <c r="M212" s="5">
        <f t="shared" si="45"/>
        <v>3.8155906393602044E-4</v>
      </c>
      <c r="N212" s="5">
        <f t="shared" si="45"/>
        <v>3.3004541390229325E-4</v>
      </c>
      <c r="O212" s="6">
        <f t="shared" si="45"/>
        <v>1.7393584859900415E-2</v>
      </c>
      <c r="Q212" s="11">
        <f t="shared" si="50"/>
        <v>448345119</v>
      </c>
      <c r="R212" s="11">
        <f t="shared" si="50"/>
        <v>47253412</v>
      </c>
      <c r="S212" s="8">
        <f t="shared" si="50"/>
        <v>148019849829.03</v>
      </c>
      <c r="U212" s="6">
        <f t="shared" si="39"/>
        <v>0.99866399643852966</v>
      </c>
      <c r="V212" s="6">
        <f t="shared" si="39"/>
        <v>0.9988325811345965</v>
      </c>
      <c r="W212" s="6">
        <f t="shared" si="39"/>
        <v>0.88256645526010891</v>
      </c>
      <c r="Y212" s="8">
        <f t="shared" si="47"/>
        <v>570273996152321.63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29">
      <c r="A213" t="s">
        <v>177</v>
      </c>
      <c r="B213" t="str">
        <f t="shared" si="38"/>
        <v xml:space="preserve">Top 5% </v>
      </c>
      <c r="C213" s="2">
        <v>123294</v>
      </c>
      <c r="D213" s="2">
        <v>11241</v>
      </c>
      <c r="E213" s="3">
        <v>2380499449.519989</v>
      </c>
      <c r="G213" s="7">
        <f t="shared" si="40"/>
        <v>19307.504416435422</v>
      </c>
      <c r="H213" s="7">
        <f t="shared" si="41"/>
        <v>231690.05299722508</v>
      </c>
      <c r="I213" s="7">
        <f t="shared" si="42"/>
        <v>211769.36656169282</v>
      </c>
      <c r="J213" s="2">
        <f t="shared" si="43"/>
        <v>10274.5</v>
      </c>
      <c r="K213" s="18">
        <f t="shared" si="44"/>
        <v>10.968241259674405</v>
      </c>
      <c r="M213" s="5">
        <f t="shared" si="45"/>
        <v>2.7463057711327974E-4</v>
      </c>
      <c r="N213" s="5">
        <f t="shared" si="45"/>
        <v>2.3760986919915962E-4</v>
      </c>
      <c r="O213" s="6">
        <f t="shared" si="45"/>
        <v>1.4193697421921409E-2</v>
      </c>
      <c r="Q213" s="11">
        <f t="shared" si="50"/>
        <v>448468413</v>
      </c>
      <c r="R213" s="11">
        <f t="shared" si="50"/>
        <v>47264653</v>
      </c>
      <c r="S213" s="8">
        <f t="shared" si="50"/>
        <v>150400349278.54999</v>
      </c>
      <c r="U213" s="6">
        <f t="shared" si="39"/>
        <v>0.99893862701564295</v>
      </c>
      <c r="V213" s="6">
        <f t="shared" si="39"/>
        <v>0.99907019100379568</v>
      </c>
      <c r="W213" s="6">
        <f t="shared" si="39"/>
        <v>0.89676015268203035</v>
      </c>
      <c r="Y213" s="8">
        <f t="shared" si="47"/>
        <v>530401360858189.63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29">
      <c r="A214" t="s">
        <v>178</v>
      </c>
      <c r="B214" t="str">
        <f t="shared" si="38"/>
        <v xml:space="preserve">Top 5% </v>
      </c>
      <c r="C214" s="2">
        <v>88599</v>
      </c>
      <c r="D214" s="2">
        <v>8141</v>
      </c>
      <c r="E214" s="3">
        <v>1929432173.8000183</v>
      </c>
      <c r="G214" s="7">
        <f t="shared" si="40"/>
        <v>21777.132629036652</v>
      </c>
      <c r="H214" s="7">
        <f t="shared" si="41"/>
        <v>261325.59154843981</v>
      </c>
      <c r="I214" s="7">
        <f t="shared" si="42"/>
        <v>237001.86387421918</v>
      </c>
      <c r="J214" s="2">
        <f t="shared" si="43"/>
        <v>7383.25</v>
      </c>
      <c r="K214" s="18">
        <f t="shared" si="44"/>
        <v>10.883061049011179</v>
      </c>
      <c r="M214" s="5">
        <f t="shared" si="45"/>
        <v>1.9734938035637962E-4</v>
      </c>
      <c r="N214" s="5">
        <f t="shared" si="45"/>
        <v>1.7208272797352179E-4</v>
      </c>
      <c r="O214" s="6">
        <f t="shared" si="45"/>
        <v>1.1504214578398533E-2</v>
      </c>
      <c r="Q214" s="11">
        <f t="shared" si="50"/>
        <v>448557012</v>
      </c>
      <c r="R214" s="11">
        <f t="shared" si="50"/>
        <v>47272794</v>
      </c>
      <c r="S214" s="8">
        <f t="shared" si="50"/>
        <v>152329781452.35001</v>
      </c>
      <c r="U214" s="6">
        <f t="shared" si="39"/>
        <v>0.99913597639599927</v>
      </c>
      <c r="V214" s="6">
        <f t="shared" si="39"/>
        <v>0.99924227373176921</v>
      </c>
      <c r="W214" s="6">
        <f t="shared" si="39"/>
        <v>0.90826436726042881</v>
      </c>
      <c r="Y214" s="8">
        <f t="shared" si="47"/>
        <v>487059411931177.25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29">
      <c r="A215" t="s">
        <v>179</v>
      </c>
      <c r="B215" t="str">
        <f t="shared" si="38"/>
        <v xml:space="preserve">Top 5% </v>
      </c>
      <c r="C215" s="2">
        <v>71726</v>
      </c>
      <c r="D215" s="2">
        <v>6554</v>
      </c>
      <c r="E215" s="3">
        <v>1717766991.3299866</v>
      </c>
      <c r="G215" s="7">
        <f t="shared" si="40"/>
        <v>23949.01418355947</v>
      </c>
      <c r="H215" s="7">
        <f t="shared" si="41"/>
        <v>287388.17020271363</v>
      </c>
      <c r="I215" s="7">
        <f t="shared" si="42"/>
        <v>262094.44481690365</v>
      </c>
      <c r="J215" s="2">
        <f t="shared" si="43"/>
        <v>5977.166666666667</v>
      </c>
      <c r="K215" s="18">
        <f t="shared" si="44"/>
        <v>10.943851083307903</v>
      </c>
      <c r="M215" s="5">
        <f t="shared" si="45"/>
        <v>1.5976570452760962E-4</v>
      </c>
      <c r="N215" s="5">
        <f t="shared" si="45"/>
        <v>1.3853705922349364E-4</v>
      </c>
      <c r="O215" s="6">
        <f t="shared" si="45"/>
        <v>1.0242163643943912E-2</v>
      </c>
      <c r="Q215" s="11">
        <f t="shared" si="50"/>
        <v>448628738</v>
      </c>
      <c r="R215" s="11">
        <f t="shared" si="50"/>
        <v>47279348</v>
      </c>
      <c r="S215" s="8">
        <f t="shared" si="50"/>
        <v>154047548443.67999</v>
      </c>
      <c r="U215" s="6">
        <f t="shared" si="39"/>
        <v>0.99929574210052685</v>
      </c>
      <c r="V215" s="6">
        <f t="shared" si="39"/>
        <v>0.99938081079099272</v>
      </c>
      <c r="W215" s="6">
        <f t="shared" si="39"/>
        <v>0.91850653090437273</v>
      </c>
      <c r="Y215" s="8">
        <f t="shared" si="47"/>
        <v>478384817865271.94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29">
      <c r="A216" t="s">
        <v>180</v>
      </c>
      <c r="B216" t="str">
        <f t="shared" si="38"/>
        <v xml:space="preserve">Top 5% </v>
      </c>
      <c r="C216" s="2">
        <v>55123</v>
      </c>
      <c r="D216" s="2">
        <v>5062</v>
      </c>
      <c r="E216" s="3">
        <v>1452316767.1600037</v>
      </c>
      <c r="G216" s="7">
        <f t="shared" si="40"/>
        <v>26346.838291820179</v>
      </c>
      <c r="H216" s="7">
        <f t="shared" si="41"/>
        <v>316162.05950184213</v>
      </c>
      <c r="I216" s="7">
        <f t="shared" si="42"/>
        <v>286905.72247333144</v>
      </c>
      <c r="J216" s="2">
        <f t="shared" si="43"/>
        <v>4593.583333333333</v>
      </c>
      <c r="K216" s="18">
        <f t="shared" si="44"/>
        <v>10.889569340181746</v>
      </c>
      <c r="M216" s="5">
        <f t="shared" si="45"/>
        <v>1.2278343879033301E-4</v>
      </c>
      <c r="N216" s="5">
        <f t="shared" si="45"/>
        <v>1.0699948028521893E-4</v>
      </c>
      <c r="O216" s="6">
        <f t="shared" si="45"/>
        <v>8.6594200885065521E-3</v>
      </c>
      <c r="Q216" s="11">
        <f t="shared" si="50"/>
        <v>448683861</v>
      </c>
      <c r="R216" s="11">
        <f t="shared" si="50"/>
        <v>47284410</v>
      </c>
      <c r="S216" s="8">
        <f t="shared" si="50"/>
        <v>155499865210.84</v>
      </c>
      <c r="U216" s="6">
        <f t="shared" si="39"/>
        <v>0.9994185255393172</v>
      </c>
      <c r="V216" s="6">
        <f t="shared" si="39"/>
        <v>0.99948781027127798</v>
      </c>
      <c r="W216" s="6">
        <f t="shared" si="39"/>
        <v>0.92716595099287935</v>
      </c>
      <c r="Y216" s="8">
        <f t="shared" si="47"/>
        <v>446238543148309.69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29">
      <c r="A217" t="s">
        <v>181</v>
      </c>
      <c r="B217" t="str">
        <f t="shared" ref="B217:B231" si="51">IF(V217&lt;0.5,$B$11,IF(V217&lt;0.75,$B$12,IF(V217&lt;0.9,$B$13,IF(V217&lt;0.95,$B$14,$B$15))))</f>
        <v xml:space="preserve">Top 5% </v>
      </c>
      <c r="C217" s="2">
        <v>49795</v>
      </c>
      <c r="D217" s="2">
        <v>4565</v>
      </c>
      <c r="E217" s="3">
        <v>1434236411.7900085</v>
      </c>
      <c r="G217" s="7">
        <f t="shared" si="40"/>
        <v>28802.819796967739</v>
      </c>
      <c r="H217" s="7">
        <f t="shared" si="41"/>
        <v>345633.83756361285</v>
      </c>
      <c r="I217" s="7">
        <f t="shared" si="42"/>
        <v>314181.03215553309</v>
      </c>
      <c r="J217" s="2">
        <f t="shared" si="43"/>
        <v>4149.583333333333</v>
      </c>
      <c r="K217" s="18">
        <f t="shared" si="44"/>
        <v>10.907995618838992</v>
      </c>
      <c r="M217" s="5">
        <f t="shared" si="45"/>
        <v>1.1091561298486353E-4</v>
      </c>
      <c r="N217" s="5">
        <f t="shared" si="45"/>
        <v>9.6493999901624741E-5</v>
      </c>
      <c r="O217" s="6">
        <f t="shared" si="45"/>
        <v>8.5516162016145512E-3</v>
      </c>
      <c r="Q217" s="11">
        <f t="shared" si="50"/>
        <v>448733656</v>
      </c>
      <c r="R217" s="11">
        <f t="shared" si="50"/>
        <v>47288975</v>
      </c>
      <c r="S217" s="8">
        <f t="shared" si="50"/>
        <v>156934101622.63</v>
      </c>
      <c r="U217" s="6">
        <f t="shared" ref="U217:W231" si="52">+Q217/C$16</f>
        <v>0.99952944115230213</v>
      </c>
      <c r="V217" s="6">
        <f t="shared" si="52"/>
        <v>0.9995843042711795</v>
      </c>
      <c r="W217" s="6">
        <f t="shared" si="52"/>
        <v>0.93571756719449384</v>
      </c>
      <c r="Y217" s="8">
        <f t="shared" si="47"/>
        <v>482944900585867.31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29">
      <c r="A218" t="s">
        <v>182</v>
      </c>
      <c r="B218" t="str">
        <f t="shared" si="51"/>
        <v xml:space="preserve">Top 5% </v>
      </c>
      <c r="C218" s="2">
        <v>37513</v>
      </c>
      <c r="D218" s="2">
        <v>3469</v>
      </c>
      <c r="E218" s="3">
        <v>1193825056.3099976</v>
      </c>
      <c r="G218" s="7">
        <f t="shared" ref="G218:G231" si="53">IF(C218=0,0,+E218/C218)</f>
        <v>31824.302410097767</v>
      </c>
      <c r="H218" s="7">
        <f t="shared" ref="H218:H231" si="54">+G218*12</f>
        <v>381891.62892117322</v>
      </c>
      <c r="I218" s="7">
        <f t="shared" ref="I218:I231" si="55">IF(D218=0,0,E218/D218)</f>
        <v>344140.97904583381</v>
      </c>
      <c r="J218" s="2">
        <f t="shared" ref="J218:J231" si="56">+C218/12</f>
        <v>3126.0833333333335</v>
      </c>
      <c r="K218" s="18">
        <f t="shared" ref="K218:K231" si="57">IF(D218=0,0,C218/D218)</f>
        <v>10.813779187085615</v>
      </c>
      <c r="M218" s="5">
        <f t="shared" ref="M218:O231" si="58">+C218/C$16</f>
        <v>8.3558136156264393E-5</v>
      </c>
      <c r="N218" s="5">
        <f t="shared" si="58"/>
        <v>7.3326984810237938E-5</v>
      </c>
      <c r="O218" s="6">
        <f t="shared" si="58"/>
        <v>7.1181665794500361E-3</v>
      </c>
      <c r="Q218" s="11">
        <f t="shared" ref="Q218:S231" si="59">+Q217+C218</f>
        <v>448771169</v>
      </c>
      <c r="R218" s="11">
        <f t="shared" si="59"/>
        <v>47292444</v>
      </c>
      <c r="S218" s="8">
        <f t="shared" si="59"/>
        <v>158127926678.94</v>
      </c>
      <c r="U218" s="6">
        <f t="shared" si="52"/>
        <v>0.99961299928845837</v>
      </c>
      <c r="V218" s="6">
        <f t="shared" si="52"/>
        <v>0.99965763125598983</v>
      </c>
      <c r="W218" s="6">
        <f t="shared" si="52"/>
        <v>0.94283573377394392</v>
      </c>
      <c r="Y218" s="8">
        <f t="shared" ref="Y218:Y231" si="60">((H218-$H$16)^2)*J218</f>
        <v>445270980680649.13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29">
      <c r="A219" t="s">
        <v>183</v>
      </c>
      <c r="B219" t="str">
        <f t="shared" si="51"/>
        <v xml:space="preserve">Top 5% </v>
      </c>
      <c r="C219" s="2">
        <v>37275</v>
      </c>
      <c r="D219" s="2">
        <v>3436</v>
      </c>
      <c r="E219" s="3">
        <v>1301888337.9500122</v>
      </c>
      <c r="G219" s="7">
        <f t="shared" si="53"/>
        <v>34926.581836351768</v>
      </c>
      <c r="H219" s="7">
        <f t="shared" si="54"/>
        <v>419118.98203622119</v>
      </c>
      <c r="I219" s="7">
        <f t="shared" si="55"/>
        <v>378896.48950815259</v>
      </c>
      <c r="J219" s="2">
        <f t="shared" si="56"/>
        <v>3106.25</v>
      </c>
      <c r="K219" s="18">
        <f t="shared" si="57"/>
        <v>10.84837019790454</v>
      </c>
      <c r="M219" s="5">
        <f t="shared" si="58"/>
        <v>8.3028004297836886E-5</v>
      </c>
      <c r="N219" s="5">
        <f t="shared" si="58"/>
        <v>7.2629437822997284E-5</v>
      </c>
      <c r="O219" s="6">
        <f t="shared" si="58"/>
        <v>7.762492509593614E-3</v>
      </c>
      <c r="Q219" s="11">
        <f t="shared" si="59"/>
        <v>448808444</v>
      </c>
      <c r="R219" s="11">
        <f t="shared" si="59"/>
        <v>47295880</v>
      </c>
      <c r="S219" s="8">
        <f t="shared" si="59"/>
        <v>159429815016.89001</v>
      </c>
      <c r="U219" s="6">
        <f t="shared" si="52"/>
        <v>0.9996960272927562</v>
      </c>
      <c r="V219" s="6">
        <f t="shared" si="52"/>
        <v>0.99973026069381277</v>
      </c>
      <c r="W219" s="6">
        <f t="shared" si="52"/>
        <v>0.95059822628353752</v>
      </c>
      <c r="Y219" s="8">
        <f t="shared" si="60"/>
        <v>534036024095973.88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29">
      <c r="A220" t="s">
        <v>184</v>
      </c>
      <c r="B220" t="str">
        <f t="shared" si="51"/>
        <v xml:space="preserve">Top 5% </v>
      </c>
      <c r="C220" s="2">
        <v>32317</v>
      </c>
      <c r="D220" s="2">
        <v>3011</v>
      </c>
      <c r="E220" s="3">
        <v>1274394143.1899719</v>
      </c>
      <c r="G220" s="7">
        <f t="shared" si="53"/>
        <v>39434.172206268275</v>
      </c>
      <c r="H220" s="7">
        <f t="shared" si="54"/>
        <v>473210.06647521933</v>
      </c>
      <c r="I220" s="7">
        <f t="shared" si="55"/>
        <v>423246.14519759943</v>
      </c>
      <c r="J220" s="2">
        <f t="shared" si="56"/>
        <v>2693.0833333333335</v>
      </c>
      <c r="K220" s="18">
        <f t="shared" si="57"/>
        <v>10.732979076718697</v>
      </c>
      <c r="M220" s="5">
        <f t="shared" si="58"/>
        <v>7.1984333062191671E-5</v>
      </c>
      <c r="N220" s="5">
        <f t="shared" si="58"/>
        <v>6.3645878138837258E-5</v>
      </c>
      <c r="O220" s="6">
        <f t="shared" si="58"/>
        <v>7.5985587261339802E-3</v>
      </c>
      <c r="Q220" s="11">
        <f t="shared" si="59"/>
        <v>448840761</v>
      </c>
      <c r="R220" s="11">
        <f t="shared" si="59"/>
        <v>47298891</v>
      </c>
      <c r="S220" s="8">
        <f t="shared" si="59"/>
        <v>160704209160.07999</v>
      </c>
      <c r="U220" s="6">
        <f t="shared" si="52"/>
        <v>0.99976801162581841</v>
      </c>
      <c r="V220" s="6">
        <f t="shared" si="52"/>
        <v>0.99979390657195166</v>
      </c>
      <c r="W220" s="6">
        <f t="shared" si="52"/>
        <v>0.95819678500967154</v>
      </c>
      <c r="Y220" s="8">
        <f t="shared" si="60"/>
        <v>591684251567711.38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29">
      <c r="A221" t="s">
        <v>185</v>
      </c>
      <c r="B221" t="str">
        <f t="shared" si="51"/>
        <v xml:space="preserve">Top 5% </v>
      </c>
      <c r="C221" s="2">
        <v>22770</v>
      </c>
      <c r="D221" s="2">
        <v>2097</v>
      </c>
      <c r="E221" s="3">
        <v>993254952.72000122</v>
      </c>
      <c r="G221" s="7">
        <f t="shared" si="53"/>
        <v>43621.210044795836</v>
      </c>
      <c r="H221" s="7">
        <f t="shared" si="54"/>
        <v>523454.52053755004</v>
      </c>
      <c r="I221" s="7">
        <f t="shared" si="55"/>
        <v>473655.19919885608</v>
      </c>
      <c r="J221" s="2">
        <f t="shared" si="56"/>
        <v>1897.5</v>
      </c>
      <c r="K221" s="18">
        <f t="shared" si="57"/>
        <v>10.858369098712446</v>
      </c>
      <c r="M221" s="5">
        <f t="shared" si="58"/>
        <v>5.0718917715942211E-5</v>
      </c>
      <c r="N221" s="5">
        <f t="shared" si="58"/>
        <v>4.4325940371020168E-5</v>
      </c>
      <c r="O221" s="6">
        <f t="shared" si="58"/>
        <v>5.9222699104489636E-3</v>
      </c>
      <c r="Q221" s="11">
        <f t="shared" si="59"/>
        <v>448863531</v>
      </c>
      <c r="R221" s="11">
        <f t="shared" si="59"/>
        <v>47300988</v>
      </c>
      <c r="S221" s="8">
        <f t="shared" si="59"/>
        <v>161697464112.79999</v>
      </c>
      <c r="U221" s="6">
        <f t="shared" si="52"/>
        <v>0.99981873054353432</v>
      </c>
      <c r="V221" s="6">
        <f t="shared" si="52"/>
        <v>0.99983823251232262</v>
      </c>
      <c r="W221" s="6">
        <f t="shared" si="52"/>
        <v>0.96411905492012051</v>
      </c>
      <c r="Y221" s="8">
        <f t="shared" si="60"/>
        <v>511056568452408.44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  <row r="222" spans="1:29">
      <c r="A222" t="s">
        <v>186</v>
      </c>
      <c r="B222" t="str">
        <f t="shared" si="51"/>
        <v xml:space="preserve">Top 5% </v>
      </c>
      <c r="C222" s="2">
        <v>30515</v>
      </c>
      <c r="D222" s="2">
        <v>2839</v>
      </c>
      <c r="E222" s="3">
        <v>1549854246.4400024</v>
      </c>
      <c r="G222" s="7">
        <f t="shared" si="53"/>
        <v>50789.914679338108</v>
      </c>
      <c r="H222" s="7">
        <f t="shared" si="54"/>
        <v>609478.97615205729</v>
      </c>
      <c r="I222" s="7">
        <f t="shared" si="55"/>
        <v>545915.54999647848</v>
      </c>
      <c r="J222" s="2">
        <f t="shared" si="56"/>
        <v>2542.9166666666665</v>
      </c>
      <c r="K222" s="18">
        <f t="shared" si="57"/>
        <v>10.748502994011975</v>
      </c>
      <c r="M222" s="5">
        <f t="shared" si="58"/>
        <v>6.7970477562669153E-5</v>
      </c>
      <c r="N222" s="5">
        <f t="shared" si="58"/>
        <v>6.0010178690188964E-5</v>
      </c>
      <c r="O222" s="6">
        <f t="shared" si="58"/>
        <v>9.2409860571424137E-3</v>
      </c>
      <c r="Q222" s="11">
        <f t="shared" si="59"/>
        <v>448894046</v>
      </c>
      <c r="R222" s="11">
        <f t="shared" si="59"/>
        <v>47303827</v>
      </c>
      <c r="S222" s="8">
        <f t="shared" si="59"/>
        <v>163247318359.23999</v>
      </c>
      <c r="U222" s="6">
        <f t="shared" si="52"/>
        <v>0.999886701021097</v>
      </c>
      <c r="V222" s="6">
        <f t="shared" si="52"/>
        <v>0.9998982426910128</v>
      </c>
      <c r="W222" s="6">
        <f t="shared" si="52"/>
        <v>0.97336004097726292</v>
      </c>
      <c r="Y222" s="8">
        <f t="shared" si="60"/>
        <v>930758946053795.88</v>
      </c>
      <c r="Z222" s="15" t="s">
        <v>270</v>
      </c>
      <c r="AA222" s="15" t="s">
        <v>270</v>
      </c>
      <c r="AB222" s="15" t="s">
        <v>270</v>
      </c>
      <c r="AC222" s="15" t="s">
        <v>270</v>
      </c>
    </row>
    <row r="223" spans="1:29">
      <c r="A223" t="s">
        <v>187</v>
      </c>
      <c r="B223" t="str">
        <f t="shared" si="51"/>
        <v xml:space="preserve">Top 5% </v>
      </c>
      <c r="C223" s="2">
        <v>17443</v>
      </c>
      <c r="D223" s="2">
        <v>1629</v>
      </c>
      <c r="E223" s="3">
        <v>1050296833.5700073</v>
      </c>
      <c r="G223" s="7">
        <f t="shared" si="53"/>
        <v>60213.0845364907</v>
      </c>
      <c r="H223" s="7">
        <f t="shared" si="54"/>
        <v>722557.0144378884</v>
      </c>
      <c r="I223" s="7">
        <f t="shared" si="55"/>
        <v>644749.43742787431</v>
      </c>
      <c r="J223" s="2">
        <f t="shared" si="56"/>
        <v>1453.5833333333333</v>
      </c>
      <c r="K223" s="18">
        <f t="shared" si="57"/>
        <v>10.70779619398404</v>
      </c>
      <c r="M223" s="5">
        <f t="shared" si="58"/>
        <v>3.8853319355256041E-5</v>
      </c>
      <c r="N223" s="5">
        <f t="shared" si="58"/>
        <v>3.4433455824698069E-5</v>
      </c>
      <c r="O223" s="6">
        <f t="shared" si="58"/>
        <v>6.26238139307314E-3</v>
      </c>
      <c r="Q223" s="11">
        <f t="shared" si="59"/>
        <v>448911489</v>
      </c>
      <c r="R223" s="11">
        <f t="shared" si="59"/>
        <v>47305456</v>
      </c>
      <c r="S223" s="8">
        <f t="shared" si="59"/>
        <v>164297615192.81</v>
      </c>
      <c r="U223" s="6">
        <f t="shared" si="52"/>
        <v>0.99992555434045227</v>
      </c>
      <c r="V223" s="6">
        <f t="shared" si="52"/>
        <v>0.99993267614683756</v>
      </c>
      <c r="W223" s="6">
        <f t="shared" si="52"/>
        <v>0.97962242237033603</v>
      </c>
      <c r="Y223" s="8">
        <f t="shared" si="60"/>
        <v>749511768471031.5</v>
      </c>
      <c r="Z223" s="15" t="s">
        <v>270</v>
      </c>
      <c r="AA223" s="15" t="s">
        <v>270</v>
      </c>
      <c r="AB223" s="15" t="s">
        <v>270</v>
      </c>
      <c r="AC223" s="15" t="s">
        <v>270</v>
      </c>
    </row>
    <row r="224" spans="1:29">
      <c r="A224" t="s">
        <v>188</v>
      </c>
      <c r="B224" t="str">
        <f t="shared" si="51"/>
        <v xml:space="preserve">Top 5% </v>
      </c>
      <c r="C224" s="2">
        <v>10233</v>
      </c>
      <c r="D224" s="2">
        <v>962</v>
      </c>
      <c r="E224" s="3">
        <v>716610611.63000488</v>
      </c>
      <c r="G224" s="7">
        <f t="shared" si="53"/>
        <v>70029.376686211748</v>
      </c>
      <c r="H224" s="7">
        <f t="shared" si="54"/>
        <v>840352.52023454104</v>
      </c>
      <c r="I224" s="7">
        <f t="shared" si="55"/>
        <v>744917.47570686578</v>
      </c>
      <c r="J224" s="2">
        <f t="shared" si="56"/>
        <v>852.75</v>
      </c>
      <c r="K224" s="18">
        <f t="shared" si="57"/>
        <v>10.637214137214137</v>
      </c>
      <c r="M224" s="5">
        <f t="shared" si="58"/>
        <v>2.2793442467599327E-5</v>
      </c>
      <c r="N224" s="5">
        <f t="shared" si="58"/>
        <v>2.033455156743987E-5</v>
      </c>
      <c r="O224" s="6">
        <f t="shared" si="58"/>
        <v>4.2727815765155113E-3</v>
      </c>
      <c r="Q224" s="11">
        <f t="shared" si="59"/>
        <v>448921722</v>
      </c>
      <c r="R224" s="11">
        <f t="shared" si="59"/>
        <v>47306418</v>
      </c>
      <c r="S224" s="8">
        <f t="shared" si="59"/>
        <v>165014225804.44</v>
      </c>
      <c r="U224" s="6">
        <f t="shared" si="52"/>
        <v>0.99994834778291986</v>
      </c>
      <c r="V224" s="6">
        <f t="shared" si="52"/>
        <v>0.99995301069840492</v>
      </c>
      <c r="W224" s="6">
        <f t="shared" si="52"/>
        <v>0.98389520394685148</v>
      </c>
      <c r="Y224" s="8">
        <f t="shared" si="60"/>
        <v>595797658499730.63</v>
      </c>
      <c r="Z224" s="15" t="s">
        <v>270</v>
      </c>
      <c r="AA224" s="15" t="s">
        <v>270</v>
      </c>
      <c r="AB224" s="15" t="s">
        <v>270</v>
      </c>
      <c r="AC224" s="15" t="s">
        <v>270</v>
      </c>
    </row>
    <row r="225" spans="1:29">
      <c r="A225" t="s">
        <v>189</v>
      </c>
      <c r="B225" t="str">
        <f t="shared" si="51"/>
        <v xml:space="preserve">Top 5% </v>
      </c>
      <c r="C225" s="2">
        <v>6353</v>
      </c>
      <c r="D225" s="2">
        <v>605</v>
      </c>
      <c r="E225" s="3">
        <v>511742032.23001099</v>
      </c>
      <c r="G225" s="7">
        <f t="shared" si="53"/>
        <v>80551.240709902559</v>
      </c>
      <c r="H225" s="7">
        <f t="shared" si="54"/>
        <v>966614.88851883076</v>
      </c>
      <c r="I225" s="7">
        <f t="shared" si="55"/>
        <v>845854.59872729087</v>
      </c>
      <c r="J225" s="2">
        <f t="shared" si="56"/>
        <v>529.41666666666663</v>
      </c>
      <c r="K225" s="18">
        <f t="shared" si="57"/>
        <v>10.500826446280993</v>
      </c>
      <c r="M225" s="5">
        <f t="shared" si="58"/>
        <v>1.415095670836104E-5</v>
      </c>
      <c r="N225" s="5">
        <f t="shared" si="58"/>
        <v>1.2788361432745448E-5</v>
      </c>
      <c r="O225" s="6">
        <f t="shared" si="58"/>
        <v>3.0512553006540565E-3</v>
      </c>
      <c r="Q225" s="11">
        <f t="shared" si="59"/>
        <v>448928075</v>
      </c>
      <c r="R225" s="11">
        <f t="shared" si="59"/>
        <v>47307023</v>
      </c>
      <c r="S225" s="8">
        <f t="shared" si="59"/>
        <v>165525967836.67001</v>
      </c>
      <c r="U225" s="6">
        <f t="shared" si="52"/>
        <v>0.99996249873962817</v>
      </c>
      <c r="V225" s="6">
        <f t="shared" si="52"/>
        <v>0.99996579905983773</v>
      </c>
      <c r="W225" s="6">
        <f t="shared" si="52"/>
        <v>0.98694645924750557</v>
      </c>
      <c r="Y225" s="8">
        <f t="shared" si="60"/>
        <v>490079912373601.13</v>
      </c>
      <c r="Z225" s="15" t="s">
        <v>270</v>
      </c>
      <c r="AA225" s="15" t="s">
        <v>270</v>
      </c>
      <c r="AB225" s="15" t="s">
        <v>270</v>
      </c>
      <c r="AC225" s="15" t="s">
        <v>270</v>
      </c>
    </row>
    <row r="226" spans="1:29">
      <c r="A226" t="s">
        <v>190</v>
      </c>
      <c r="B226" t="str">
        <f t="shared" si="51"/>
        <v xml:space="preserve">Top 5% </v>
      </c>
      <c r="C226" s="2">
        <v>4476</v>
      </c>
      <c r="D226" s="2">
        <v>424</v>
      </c>
      <c r="E226" s="3">
        <v>402205187.11999512</v>
      </c>
      <c r="G226" s="7">
        <f t="shared" si="53"/>
        <v>89858.174066129388</v>
      </c>
      <c r="H226" s="7">
        <f t="shared" si="54"/>
        <v>1078298.0887935527</v>
      </c>
      <c r="I226" s="7">
        <f t="shared" si="55"/>
        <v>948597.13943395077</v>
      </c>
      <c r="J226" s="2">
        <f t="shared" si="56"/>
        <v>373</v>
      </c>
      <c r="K226" s="18">
        <f t="shared" si="57"/>
        <v>10.556603773584905</v>
      </c>
      <c r="M226" s="5">
        <f t="shared" si="58"/>
        <v>9.9700428500903526E-6</v>
      </c>
      <c r="N226" s="5">
        <f t="shared" si="58"/>
        <v>8.9624218966678835E-6</v>
      </c>
      <c r="O226" s="6">
        <f t="shared" si="58"/>
        <v>2.3981432672289119E-3</v>
      </c>
      <c r="Q226" s="11">
        <f t="shared" si="59"/>
        <v>448932551</v>
      </c>
      <c r="R226" s="11">
        <f t="shared" si="59"/>
        <v>47307447</v>
      </c>
      <c r="S226" s="8">
        <f t="shared" si="59"/>
        <v>165928173023.79001</v>
      </c>
      <c r="U226" s="6">
        <f t="shared" si="52"/>
        <v>0.99997246878247825</v>
      </c>
      <c r="V226" s="6">
        <f t="shared" si="52"/>
        <v>0.99997476148173436</v>
      </c>
      <c r="W226" s="6">
        <f t="shared" si="52"/>
        <v>0.98934460251473444</v>
      </c>
      <c r="Y226" s="8">
        <f t="shared" si="60"/>
        <v>430098475333473.31</v>
      </c>
      <c r="Z226" s="15" t="s">
        <v>270</v>
      </c>
      <c r="AA226" s="15" t="s">
        <v>270</v>
      </c>
      <c r="AB226" s="15" t="s">
        <v>270</v>
      </c>
      <c r="AC226" s="15" t="s">
        <v>270</v>
      </c>
    </row>
    <row r="227" spans="1:29">
      <c r="A227" t="s">
        <v>191</v>
      </c>
      <c r="B227" t="str">
        <f t="shared" si="51"/>
        <v xml:space="preserve">Top 5% </v>
      </c>
      <c r="C227" s="2">
        <v>3208</v>
      </c>
      <c r="D227" s="2">
        <v>300</v>
      </c>
      <c r="E227" s="3">
        <v>313589665.88000488</v>
      </c>
      <c r="G227" s="7">
        <f t="shared" si="53"/>
        <v>97752.389613467851</v>
      </c>
      <c r="H227" s="7">
        <f t="shared" si="54"/>
        <v>1173028.6753616142</v>
      </c>
      <c r="I227" s="7">
        <f t="shared" si="55"/>
        <v>1045298.886266683</v>
      </c>
      <c r="J227" s="2">
        <f t="shared" si="56"/>
        <v>267.33333333333331</v>
      </c>
      <c r="K227" s="18">
        <f t="shared" si="57"/>
        <v>10.693333333333333</v>
      </c>
      <c r="M227" s="5">
        <f t="shared" si="58"/>
        <v>7.145642864854748E-6</v>
      </c>
      <c r="N227" s="5">
        <f t="shared" si="58"/>
        <v>6.3413362476423708E-6</v>
      </c>
      <c r="O227" s="6">
        <f t="shared" si="58"/>
        <v>1.8697743589227605E-3</v>
      </c>
      <c r="Q227" s="11">
        <f t="shared" si="59"/>
        <v>448935759</v>
      </c>
      <c r="R227" s="11">
        <f t="shared" si="59"/>
        <v>47307747</v>
      </c>
      <c r="S227" s="8">
        <f t="shared" si="59"/>
        <v>166241762689.67001</v>
      </c>
      <c r="U227" s="6">
        <f t="shared" si="52"/>
        <v>0.99997961442534311</v>
      </c>
      <c r="V227" s="6">
        <f t="shared" si="52"/>
        <v>0.99998110281798203</v>
      </c>
      <c r="W227" s="6">
        <f t="shared" si="52"/>
        <v>0.99121437687365721</v>
      </c>
      <c r="Y227" s="8">
        <f t="shared" si="60"/>
        <v>365043449720115</v>
      </c>
      <c r="Z227" s="15" t="s">
        <v>270</v>
      </c>
      <c r="AA227" s="15" t="s">
        <v>270</v>
      </c>
      <c r="AB227" s="15" t="s">
        <v>270</v>
      </c>
      <c r="AC227" s="15" t="s">
        <v>270</v>
      </c>
    </row>
    <row r="228" spans="1:29">
      <c r="A228" t="s">
        <v>192</v>
      </c>
      <c r="B228" t="str">
        <f t="shared" si="51"/>
        <v xml:space="preserve">Top 5% </v>
      </c>
      <c r="C228" s="2">
        <v>2675</v>
      </c>
      <c r="D228" s="2">
        <v>259</v>
      </c>
      <c r="E228" s="3">
        <v>302077236.00997925</v>
      </c>
      <c r="G228" s="7">
        <f t="shared" si="53"/>
        <v>112926.06953644085</v>
      </c>
      <c r="H228" s="7">
        <f t="shared" si="54"/>
        <v>1355112.8344372902</v>
      </c>
      <c r="I228" s="7">
        <f t="shared" si="55"/>
        <v>1166321.3745559044</v>
      </c>
      <c r="J228" s="2">
        <f t="shared" si="56"/>
        <v>222.91666666666666</v>
      </c>
      <c r="K228" s="18">
        <f t="shared" si="57"/>
        <v>10.328185328185327</v>
      </c>
      <c r="M228" s="5">
        <f t="shared" si="58"/>
        <v>5.9584147953511383E-6</v>
      </c>
      <c r="N228" s="5">
        <f t="shared" si="58"/>
        <v>5.4746869604645802E-6</v>
      </c>
      <c r="O228" s="6">
        <f t="shared" si="58"/>
        <v>1.8011316435467147E-3</v>
      </c>
      <c r="Q228" s="11">
        <f t="shared" si="59"/>
        <v>448938434</v>
      </c>
      <c r="R228" s="11">
        <f t="shared" si="59"/>
        <v>47308006</v>
      </c>
      <c r="S228" s="8">
        <f t="shared" si="59"/>
        <v>166543839925.67999</v>
      </c>
      <c r="U228" s="6">
        <f t="shared" si="52"/>
        <v>0.99998557284013856</v>
      </c>
      <c r="V228" s="6">
        <f t="shared" si="52"/>
        <v>0.99998657750494246</v>
      </c>
      <c r="W228" s="6">
        <f t="shared" si="52"/>
        <v>0.99301550851720399</v>
      </c>
      <c r="Y228" s="8">
        <f t="shared" si="60"/>
        <v>406644844776653.88</v>
      </c>
      <c r="Z228" s="15" t="s">
        <v>270</v>
      </c>
      <c r="AA228" s="15" t="s">
        <v>270</v>
      </c>
      <c r="AB228" s="15" t="s">
        <v>270</v>
      </c>
      <c r="AC228" s="15" t="s">
        <v>270</v>
      </c>
    </row>
    <row r="229" spans="1:29">
      <c r="A229" t="s">
        <v>193</v>
      </c>
      <c r="B229" t="str">
        <f t="shared" si="51"/>
        <v xml:space="preserve">Top 5% </v>
      </c>
      <c r="C229" s="2">
        <v>2705</v>
      </c>
      <c r="D229" s="2">
        <v>266</v>
      </c>
      <c r="E229" s="3">
        <v>362003517.57000732</v>
      </c>
      <c r="G229" s="7">
        <f t="shared" si="53"/>
        <v>133827.54808503043</v>
      </c>
      <c r="H229" s="7">
        <f t="shared" si="54"/>
        <v>1605930.5770203653</v>
      </c>
      <c r="I229" s="7">
        <f t="shared" si="55"/>
        <v>1360915.4795864937</v>
      </c>
      <c r="J229" s="2">
        <f t="shared" si="56"/>
        <v>225.41666666666666</v>
      </c>
      <c r="K229" s="18">
        <f t="shared" si="57"/>
        <v>10.169172932330827</v>
      </c>
      <c r="M229" s="5">
        <f t="shared" si="58"/>
        <v>6.0252381388504037E-6</v>
      </c>
      <c r="N229" s="5">
        <f t="shared" si="58"/>
        <v>5.6226514729095682E-6</v>
      </c>
      <c r="O229" s="6">
        <f t="shared" si="58"/>
        <v>2.1584413283926491E-3</v>
      </c>
      <c r="Q229" s="11">
        <f t="shared" si="59"/>
        <v>448941139</v>
      </c>
      <c r="R229" s="11">
        <f t="shared" si="59"/>
        <v>47308272</v>
      </c>
      <c r="S229" s="8">
        <f t="shared" si="59"/>
        <v>166905843443.25</v>
      </c>
      <c r="U229" s="6">
        <f t="shared" si="52"/>
        <v>0.99999159807827731</v>
      </c>
      <c r="V229" s="6">
        <f t="shared" si="52"/>
        <v>0.99999220015641543</v>
      </c>
      <c r="W229" s="6">
        <f t="shared" si="52"/>
        <v>0.99517394984559659</v>
      </c>
      <c r="Y229" s="8">
        <f t="shared" si="60"/>
        <v>578111384225012.5</v>
      </c>
      <c r="Z229" s="15" t="s">
        <v>270</v>
      </c>
      <c r="AA229" s="15" t="s">
        <v>270</v>
      </c>
      <c r="AB229" s="15" t="s">
        <v>270</v>
      </c>
      <c r="AC229" s="15" t="s">
        <v>270</v>
      </c>
    </row>
    <row r="230" spans="1:29">
      <c r="A230" t="s">
        <v>195</v>
      </c>
      <c r="B230" t="str">
        <f t="shared" si="51"/>
        <v xml:space="preserve">Top 5% </v>
      </c>
      <c r="C230" s="2">
        <v>2103</v>
      </c>
      <c r="D230" s="2">
        <v>204</v>
      </c>
      <c r="E230" s="2">
        <v>345592403.95001221</v>
      </c>
      <c r="G230" s="7">
        <f t="shared" si="53"/>
        <v>164333.04990490357</v>
      </c>
      <c r="H230" s="7">
        <f t="shared" si="54"/>
        <v>1971996.5988588429</v>
      </c>
      <c r="I230" s="7">
        <f t="shared" si="55"/>
        <v>1694080.4115196676</v>
      </c>
      <c r="J230" s="2">
        <f t="shared" si="56"/>
        <v>175.25</v>
      </c>
      <c r="K230" s="18">
        <f t="shared" si="57"/>
        <v>10.308823529411764</v>
      </c>
      <c r="M230" s="5">
        <f t="shared" si="58"/>
        <v>4.6843163792984838E-6</v>
      </c>
      <c r="N230" s="5">
        <f t="shared" si="58"/>
        <v>4.3121086483968119E-6</v>
      </c>
      <c r="O230" s="6">
        <f t="shared" si="58"/>
        <v>2.0605902740158232E-3</v>
      </c>
      <c r="Q230" s="11">
        <f t="shared" si="59"/>
        <v>448943242</v>
      </c>
      <c r="R230" s="11">
        <f t="shared" si="59"/>
        <v>47308476</v>
      </c>
      <c r="S230" s="8">
        <f t="shared" si="59"/>
        <v>167251435847.20001</v>
      </c>
      <c r="U230" s="6">
        <f t="shared" si="52"/>
        <v>0.99999628239465665</v>
      </c>
      <c r="V230" s="6">
        <f t="shared" si="52"/>
        <v>0.99999651226506381</v>
      </c>
      <c r="W230" s="6">
        <f t="shared" si="52"/>
        <v>0.99723454011961243</v>
      </c>
      <c r="Y230" s="8">
        <f t="shared" si="60"/>
        <v>678412042707635.75</v>
      </c>
      <c r="Z230" s="15" t="s">
        <v>270</v>
      </c>
      <c r="AA230" s="15" t="s">
        <v>270</v>
      </c>
      <c r="AB230" s="15" t="s">
        <v>270</v>
      </c>
      <c r="AC230" s="15" t="s">
        <v>270</v>
      </c>
    </row>
    <row r="231" spans="1:29">
      <c r="A231" t="s">
        <v>201</v>
      </c>
      <c r="B231" t="str">
        <f t="shared" si="51"/>
        <v xml:space="preserve">Top 5% </v>
      </c>
      <c r="C231" s="2">
        <v>1669</v>
      </c>
      <c r="D231" s="2">
        <v>165</v>
      </c>
      <c r="E231" s="2">
        <v>463809783.11999512</v>
      </c>
      <c r="G231" s="7">
        <f t="shared" si="53"/>
        <v>277896.81433193234</v>
      </c>
      <c r="H231" s="7">
        <f t="shared" si="54"/>
        <v>3334761.7719831881</v>
      </c>
      <c r="I231" s="7">
        <f t="shared" si="55"/>
        <v>2810968.3825454251</v>
      </c>
      <c r="J231" s="2">
        <f t="shared" si="56"/>
        <v>139.08333333333334</v>
      </c>
      <c r="K231" s="18">
        <f t="shared" si="57"/>
        <v>10.115151515151515</v>
      </c>
      <c r="M231" s="5">
        <f t="shared" si="58"/>
        <v>3.7176053433424484E-6</v>
      </c>
      <c r="N231" s="5">
        <f t="shared" si="58"/>
        <v>3.4877349362033038E-6</v>
      </c>
      <c r="O231" s="6">
        <f t="shared" si="58"/>
        <v>2.7654598803875607E-3</v>
      </c>
      <c r="Q231" s="11">
        <f t="shared" si="59"/>
        <v>448944911</v>
      </c>
      <c r="R231" s="11">
        <f t="shared" si="59"/>
        <v>47308641</v>
      </c>
      <c r="S231" s="8">
        <f t="shared" si="59"/>
        <v>167715245630.32001</v>
      </c>
      <c r="U231" s="6">
        <f t="shared" si="52"/>
        <v>1</v>
      </c>
      <c r="V231" s="6">
        <f t="shared" si="52"/>
        <v>1</v>
      </c>
      <c r="W231" s="6">
        <f t="shared" si="52"/>
        <v>1</v>
      </c>
      <c r="Y231" s="8">
        <f t="shared" si="60"/>
        <v>1542539487432791.8</v>
      </c>
      <c r="Z231" s="15" t="s">
        <v>270</v>
      </c>
      <c r="AA231" s="15" t="s">
        <v>270</v>
      </c>
      <c r="AB231" s="15" t="s">
        <v>270</v>
      </c>
      <c r="AC231" s="15" t="s">
        <v>270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A9AF-6195-4B9A-857D-D2C9A4072A6A}">
  <sheetPr>
    <tabColor rgb="FF00948E"/>
  </sheetPr>
  <dimension ref="A1:AC23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1.5703125" customWidth="1"/>
    <col min="26" max="26" width="20" customWidth="1"/>
    <col min="27" max="27" width="14.42578125" style="3" customWidth="1"/>
    <col min="28" max="28" width="19.7109375" style="3" customWidth="1"/>
    <col min="29" max="29" width="16.28515625" customWidth="1"/>
  </cols>
  <sheetData>
    <row r="1" spans="1:29" ht="18.75">
      <c r="A1" s="58" t="s">
        <v>238</v>
      </c>
    </row>
    <row r="2" spans="1:29" ht="18.75">
      <c r="A2" s="58" t="s">
        <v>239</v>
      </c>
    </row>
    <row r="3" spans="1:29" ht="18.75">
      <c r="A3" s="58" t="s">
        <v>274</v>
      </c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SUMIF($B$25:$B$231,$B11,C$25:C$231)</f>
        <v>200885338</v>
      </c>
      <c r="D11" s="15">
        <f t="shared" si="0"/>
        <v>23815182</v>
      </c>
      <c r="E11" s="15">
        <f t="shared" si="0"/>
        <v>2374799727.4200001</v>
      </c>
      <c r="G11" s="3">
        <f t="shared" ref="G11:G16" si="1">+E11/C11</f>
        <v>11.82166777856132</v>
      </c>
      <c r="H11" s="3">
        <f t="shared" ref="H11:H16" si="2">+G11*12</f>
        <v>141.86001334273584</v>
      </c>
      <c r="I11" s="3">
        <f t="shared" ref="I11:I16" si="3">+E11/D11</f>
        <v>99.717891193105302</v>
      </c>
      <c r="J11" s="2">
        <f>+C11/12</f>
        <v>16740444.833333334</v>
      </c>
      <c r="K11" s="4">
        <f t="shared" ref="K11:K16" si="4">+C11/D11</f>
        <v>8.4351796261729177</v>
      </c>
      <c r="M11" s="5">
        <f>+C11/C$16</f>
        <v>0.44020116667520726</v>
      </c>
      <c r="N11" s="5">
        <f>+D11/D$16</f>
        <v>0.49935327797078805</v>
      </c>
      <c r="O11" s="6">
        <f>+E11/E$16</f>
        <v>1.47646056083881E-2</v>
      </c>
      <c r="Q11" s="2">
        <f>+C11</f>
        <v>200885338</v>
      </c>
      <c r="R11" s="2">
        <f>+D11</f>
        <v>23815182</v>
      </c>
      <c r="S11" s="3">
        <f>+E11</f>
        <v>2374799727.4200001</v>
      </c>
      <c r="U11" s="6">
        <f t="shared" ref="U11:W15" si="5">+Q11/C$16</f>
        <v>0.44020116667520726</v>
      </c>
      <c r="V11" s="5">
        <f t="shared" si="5"/>
        <v>0.49935327797078805</v>
      </c>
      <c r="W11" s="6">
        <f t="shared" si="5"/>
        <v>1.47646056083881E-2</v>
      </c>
      <c r="Y11" s="15">
        <f>SUMIF($B$25:$B$231,$B11,Y$25:Y$231)</f>
        <v>280191261323885</v>
      </c>
      <c r="Z11" s="6">
        <f>+Y11/$Y$16</f>
        <v>1.8408611041030414E-2</v>
      </c>
      <c r="AA11" s="3">
        <f t="shared" ref="AA11:AA16" si="6">+Y11/J11</f>
        <v>16737384.466986934</v>
      </c>
      <c r="AB11" s="3">
        <f t="shared" ref="AB11:AB16" si="7">+AA11^0.5</f>
        <v>4091.1348629673566</v>
      </c>
      <c r="AC11" s="1">
        <f t="shared" ref="AC11:AC16" si="8">+AB11/H11</f>
        <v>28.839239237085899</v>
      </c>
    </row>
    <row r="12" spans="1:29">
      <c r="B12" s="9" t="s">
        <v>216</v>
      </c>
      <c r="C12" s="15">
        <f t="shared" si="0"/>
        <v>124127418</v>
      </c>
      <c r="D12" s="15">
        <f t="shared" si="0"/>
        <v>11828217</v>
      </c>
      <c r="E12" s="15">
        <f t="shared" si="0"/>
        <v>11737417402.129999</v>
      </c>
      <c r="G12" s="3">
        <f t="shared" si="1"/>
        <v>94.559426041795206</v>
      </c>
      <c r="H12" s="3">
        <f t="shared" si="2"/>
        <v>1134.7131125015426</v>
      </c>
      <c r="I12" s="3">
        <f t="shared" si="3"/>
        <v>992.32347547648135</v>
      </c>
      <c r="J12" s="2">
        <f>+C12/12</f>
        <v>10343951.5</v>
      </c>
      <c r="K12" s="4">
        <f t="shared" si="4"/>
        <v>10.494178285704431</v>
      </c>
      <c r="M12" s="5">
        <f t="shared" ref="M12:O16" si="9">+C12/C$16</f>
        <v>0.27200110652167719</v>
      </c>
      <c r="N12" s="5">
        <f t="shared" si="9"/>
        <v>0.24801233647930135</v>
      </c>
      <c r="O12" s="6">
        <f t="shared" si="9"/>
        <v>7.2973875145148887E-2</v>
      </c>
      <c r="Q12" s="2">
        <f>+Q11+C12</f>
        <v>325012756</v>
      </c>
      <c r="R12" s="2">
        <f>+R11+D12</f>
        <v>35643399</v>
      </c>
      <c r="S12" s="3">
        <f>+S11+E12</f>
        <v>14112217129.549999</v>
      </c>
      <c r="U12" s="6">
        <f t="shared" si="5"/>
        <v>0.71220227319688445</v>
      </c>
      <c r="V12" s="5">
        <f t="shared" si="5"/>
        <v>0.74736561445008942</v>
      </c>
      <c r="W12" s="6">
        <f t="shared" si="5"/>
        <v>8.7738480753536977E-2</v>
      </c>
      <c r="Y12" s="15">
        <f>SUMIF($B$25:$B$231,$B12,Y$25:Y$231)</f>
        <v>101140545467458.56</v>
      </c>
      <c r="Z12" s="6">
        <f>+Y12/$Y$16</f>
        <v>6.6449501429521624E-3</v>
      </c>
      <c r="AA12" s="3">
        <f t="shared" si="6"/>
        <v>9777747.4563234914</v>
      </c>
      <c r="AB12" s="3">
        <f t="shared" si="7"/>
        <v>3126.9389914616963</v>
      </c>
      <c r="AC12" s="1">
        <f t="shared" si="8"/>
        <v>2.7557088721466991</v>
      </c>
    </row>
    <row r="13" spans="1:29">
      <c r="B13" s="9" t="s">
        <v>217</v>
      </c>
      <c r="C13" s="15">
        <f t="shared" si="0"/>
        <v>78714990</v>
      </c>
      <c r="D13" s="15">
        <f t="shared" si="0"/>
        <v>7275399</v>
      </c>
      <c r="E13" s="15">
        <f t="shared" si="0"/>
        <v>25630023832.59</v>
      </c>
      <c r="G13" s="3">
        <f t="shared" si="1"/>
        <v>325.60537494306993</v>
      </c>
      <c r="H13" s="3">
        <f t="shared" si="2"/>
        <v>3907.2644993168392</v>
      </c>
      <c r="I13" s="3">
        <f t="shared" si="3"/>
        <v>3522.8341198317785</v>
      </c>
      <c r="J13" s="2">
        <f>+C13/12</f>
        <v>6559582.5</v>
      </c>
      <c r="K13" s="4">
        <f t="shared" si="4"/>
        <v>10.819336506492634</v>
      </c>
      <c r="M13" s="5">
        <f t="shared" si="9"/>
        <v>0.17248859860955743</v>
      </c>
      <c r="N13" s="5">
        <f t="shared" si="9"/>
        <v>0.15254950977050663</v>
      </c>
      <c r="O13" s="6">
        <f t="shared" si="9"/>
        <v>0.15934699219158754</v>
      </c>
      <c r="Q13" s="2">
        <f t="shared" ref="Q13:S15" si="10">+Q12+C13</f>
        <v>403727746</v>
      </c>
      <c r="R13" s="2">
        <f t="shared" si="10"/>
        <v>42918798</v>
      </c>
      <c r="S13" s="3">
        <f t="shared" si="10"/>
        <v>39742240962.139999</v>
      </c>
      <c r="U13" s="6">
        <f t="shared" si="5"/>
        <v>0.8846908718064419</v>
      </c>
      <c r="V13" s="5">
        <f t="shared" si="5"/>
        <v>0.89991512422059605</v>
      </c>
      <c r="W13" s="6">
        <f t="shared" si="5"/>
        <v>0.24708547294512453</v>
      </c>
      <c r="Y13" s="15">
        <f>SUMIF($B$25:$B$231,$B13,Y$25:Y$231)</f>
        <v>12922903095135.563</v>
      </c>
      <c r="Z13" s="6">
        <f>+Y13/$Y$16</f>
        <v>8.4903681676313353E-4</v>
      </c>
      <c r="AA13" s="3">
        <f t="shared" si="6"/>
        <v>1970080.1224979735</v>
      </c>
      <c r="AB13" s="3">
        <f t="shared" si="7"/>
        <v>1403.5954269297024</v>
      </c>
      <c r="AC13" s="1">
        <f t="shared" si="8"/>
        <v>0.3592271337594658</v>
      </c>
    </row>
    <row r="14" spans="1:29">
      <c r="B14" s="9" t="s">
        <v>218</v>
      </c>
      <c r="C14" s="15">
        <f t="shared" si="0"/>
        <v>25571061</v>
      </c>
      <c r="D14" s="15">
        <f t="shared" si="0"/>
        <v>2324242</v>
      </c>
      <c r="E14" s="15">
        <f t="shared" si="0"/>
        <v>21286307534.849998</v>
      </c>
      <c r="G14" s="3">
        <f t="shared" si="1"/>
        <v>832.43740003005735</v>
      </c>
      <c r="H14" s="3">
        <f t="shared" si="2"/>
        <v>9989.2488003606886</v>
      </c>
      <c r="I14" s="3">
        <f t="shared" si="3"/>
        <v>9158.3869213489816</v>
      </c>
      <c r="J14" s="2">
        <f>+C14/12</f>
        <v>2130921.75</v>
      </c>
      <c r="K14" s="4">
        <f t="shared" si="4"/>
        <v>11.001892660058633</v>
      </c>
      <c r="M14" s="5">
        <f t="shared" si="9"/>
        <v>5.6034009238259554E-2</v>
      </c>
      <c r="N14" s="5">
        <f t="shared" si="9"/>
        <v>4.8734368752562138E-2</v>
      </c>
      <c r="O14" s="6">
        <f t="shared" si="9"/>
        <v>0.13234123786613389</v>
      </c>
      <c r="Q14" s="2">
        <f t="shared" si="10"/>
        <v>429298807</v>
      </c>
      <c r="R14" s="2">
        <f t="shared" si="10"/>
        <v>45243040</v>
      </c>
      <c r="S14" s="3">
        <f t="shared" si="10"/>
        <v>61028548496.989998</v>
      </c>
      <c r="U14" s="6">
        <f t="shared" si="5"/>
        <v>0.94072488104470142</v>
      </c>
      <c r="V14" s="5">
        <f t="shared" si="5"/>
        <v>0.94864949297315815</v>
      </c>
      <c r="W14" s="6">
        <f t="shared" si="5"/>
        <v>0.37942671081125845</v>
      </c>
      <c r="Y14" s="15">
        <f>SUMIF($B$25:$B$231,$B14,Y$25:Y$231)</f>
        <v>79203609693388.375</v>
      </c>
      <c r="Z14" s="6">
        <f>+Y14/$Y$16</f>
        <v>5.2036899259530287E-3</v>
      </c>
      <c r="AA14" s="3">
        <f t="shared" si="6"/>
        <v>37168708.655486003</v>
      </c>
      <c r="AB14" s="3">
        <f t="shared" si="7"/>
        <v>6096.6145241015529</v>
      </c>
      <c r="AC14" s="1">
        <f t="shared" si="8"/>
        <v>0.6103176170646003</v>
      </c>
    </row>
    <row r="15" spans="1:29">
      <c r="B15" s="9" t="s">
        <v>219</v>
      </c>
      <c r="C15" s="15">
        <f t="shared" si="0"/>
        <v>27050138</v>
      </c>
      <c r="D15" s="15">
        <f t="shared" si="0"/>
        <v>2449011</v>
      </c>
      <c r="E15" s="15">
        <f t="shared" si="0"/>
        <v>99815553296.75</v>
      </c>
      <c r="G15" s="3">
        <f t="shared" si="1"/>
        <v>3690.0201136404553</v>
      </c>
      <c r="H15" s="3">
        <f t="shared" si="2"/>
        <v>44280.241363685462</v>
      </c>
      <c r="I15" s="3">
        <f t="shared" si="3"/>
        <v>40757.494881301063</v>
      </c>
      <c r="J15" s="2">
        <f>+C15/12</f>
        <v>2254178.1666666665</v>
      </c>
      <c r="K15" s="4">
        <f t="shared" si="4"/>
        <v>11.045331360291971</v>
      </c>
      <c r="M15" s="5">
        <f t="shared" si="9"/>
        <v>5.9275118955298557E-2</v>
      </c>
      <c r="N15" s="5">
        <f t="shared" si="9"/>
        <v>5.1350507026841852E-2</v>
      </c>
      <c r="O15" s="6">
        <f t="shared" si="9"/>
        <v>0.62057328918874166</v>
      </c>
      <c r="Q15" s="2">
        <f t="shared" si="10"/>
        <v>456348945</v>
      </c>
      <c r="R15" s="2">
        <f t="shared" si="10"/>
        <v>47692051</v>
      </c>
      <c r="S15" s="3">
        <f t="shared" si="10"/>
        <v>160844101793.73999</v>
      </c>
      <c r="U15" s="6">
        <f t="shared" si="5"/>
        <v>1</v>
      </c>
      <c r="V15" s="5">
        <f t="shared" si="5"/>
        <v>1</v>
      </c>
      <c r="W15" s="6">
        <f t="shared" si="5"/>
        <v>1</v>
      </c>
      <c r="Y15" s="15">
        <f>SUMIF($B$25:$B$231,$B15,Y$25:Y$231)</f>
        <v>1.474720448324512E+16</v>
      </c>
      <c r="Z15" s="6">
        <f>+Y15/$Y$16</f>
        <v>0.96889371207330122</v>
      </c>
      <c r="AA15" s="3">
        <f t="shared" si="6"/>
        <v>6542164546.4042158</v>
      </c>
      <c r="AB15" s="3">
        <f t="shared" si="7"/>
        <v>80883.648201624877</v>
      </c>
      <c r="AC15" s="1">
        <f t="shared" si="8"/>
        <v>1.8266306982680118</v>
      </c>
    </row>
    <row r="16" spans="1:29">
      <c r="B16" s="21" t="s">
        <v>227</v>
      </c>
      <c r="C16" s="22">
        <f>SUM(C25:C231)</f>
        <v>456348945</v>
      </c>
      <c r="D16" s="22">
        <f>SUM(D25:D231)</f>
        <v>47692051</v>
      </c>
      <c r="E16" s="17">
        <f>SUM(E25:E231)</f>
        <v>160844101793.73999</v>
      </c>
      <c r="G16" s="17">
        <f t="shared" si="1"/>
        <v>352.45858143430132</v>
      </c>
      <c r="H16" s="17">
        <f t="shared" si="2"/>
        <v>4229.5029772116159</v>
      </c>
      <c r="I16" s="17">
        <f t="shared" si="3"/>
        <v>3372.5557702213309</v>
      </c>
      <c r="J16" s="22">
        <f>SUM(J11:J15)</f>
        <v>38029078.75</v>
      </c>
      <c r="K16" s="23">
        <f t="shared" si="4"/>
        <v>9.5686584122792286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1.5220662802824988E+16</v>
      </c>
      <c r="Z16" s="46">
        <f>SUM(Z11:Z15)</f>
        <v>1</v>
      </c>
      <c r="AA16" s="17">
        <f t="shared" si="6"/>
        <v>400237484.13376927</v>
      </c>
      <c r="AB16" s="17">
        <f t="shared" si="7"/>
        <v>20005.936222375829</v>
      </c>
      <c r="AC16" s="47">
        <f t="shared" si="8"/>
        <v>4.7300915332527182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94371431</v>
      </c>
      <c r="D25" s="2">
        <v>12493991</v>
      </c>
      <c r="E25" s="3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7864285.916666667</v>
      </c>
      <c r="K25" s="18">
        <f>IF(D25=0,0,C25/D25)</f>
        <v>7.5533455242604228</v>
      </c>
      <c r="M25" s="5">
        <f>+C25/C$16</f>
        <v>0.20679664549240934</v>
      </c>
      <c r="N25" s="5">
        <f t="shared" ref="N25:O40" si="12">+D25/D$16</f>
        <v>0.26197218903418518</v>
      </c>
      <c r="O25" s="6">
        <f t="shared" si="12"/>
        <v>0</v>
      </c>
      <c r="Q25" s="11">
        <f>+C25</f>
        <v>94371431</v>
      </c>
      <c r="R25" s="11">
        <f>+D25</f>
        <v>12493991</v>
      </c>
      <c r="S25" s="8">
        <f>+E25</f>
        <v>0</v>
      </c>
      <c r="U25" s="6">
        <f t="shared" ref="U25:W88" si="13">+Q25/C$16</f>
        <v>0.20679664549240934</v>
      </c>
      <c r="V25" s="6">
        <f t="shared" si="13"/>
        <v>0.26197218903418518</v>
      </c>
      <c r="W25" s="6">
        <f t="shared" si="13"/>
        <v>0</v>
      </c>
      <c r="Y25" s="8">
        <f>((H25-$H$16)^2)*J25</f>
        <v>140681815571048.05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553425</v>
      </c>
      <c r="D26" s="2">
        <v>66222</v>
      </c>
      <c r="E26" s="3">
        <v>229972.06</v>
      </c>
      <c r="G26" s="7">
        <f t="shared" ref="G26:G89" si="14">IF(C26=0,0,+E26/C26)</f>
        <v>0.41554331661923477</v>
      </c>
      <c r="H26" s="7">
        <f t="shared" ref="H26:H89" si="15">+G26*12</f>
        <v>4.986519799430817</v>
      </c>
      <c r="I26" s="7">
        <f t="shared" ref="I26:I89" si="16">IF(D26=0,0,E26/D26)</f>
        <v>3.4727441031681314</v>
      </c>
      <c r="J26" s="2">
        <f t="shared" ref="J26:J89" si="17">+C26/12</f>
        <v>46118.75</v>
      </c>
      <c r="K26" s="18">
        <f t="shared" ref="K26:K89" si="18">IF(D26=0,0,C26/D26)</f>
        <v>8.3571169701911749</v>
      </c>
      <c r="M26" s="5">
        <f t="shared" ref="M26:O89" si="19">+C26/C$16</f>
        <v>1.2127233032170153E-3</v>
      </c>
      <c r="N26" s="5">
        <f t="shared" si="12"/>
        <v>1.3885332798960564E-3</v>
      </c>
      <c r="O26" s="6">
        <f t="shared" si="12"/>
        <v>1.4297823633900292E-6</v>
      </c>
      <c r="Q26" s="11">
        <f t="shared" ref="Q26:S41" si="20">+Q25+C26</f>
        <v>94924856</v>
      </c>
      <c r="R26" s="11">
        <f t="shared" si="20"/>
        <v>12560213</v>
      </c>
      <c r="S26" s="8">
        <f t="shared" si="20"/>
        <v>229972.06</v>
      </c>
      <c r="U26" s="6">
        <f t="shared" si="13"/>
        <v>0.20800936879562634</v>
      </c>
      <c r="V26" s="6">
        <f t="shared" si="13"/>
        <v>0.26336072231408125</v>
      </c>
      <c r="W26" s="6">
        <f t="shared" si="13"/>
        <v>1.4297823633900292E-6</v>
      </c>
      <c r="Y26" s="8">
        <f t="shared" ref="Y26:Y89" si="21">((H26-$H$16)^2)*J26</f>
        <v>823060084293.28442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989616</v>
      </c>
      <c r="D27" s="2">
        <v>122419</v>
      </c>
      <c r="E27" s="3">
        <v>907551.02</v>
      </c>
      <c r="G27" s="7">
        <f t="shared" si="14"/>
        <v>0.91707391553895656</v>
      </c>
      <c r="H27" s="7">
        <f t="shared" si="15"/>
        <v>11.004886986467479</v>
      </c>
      <c r="I27" s="7">
        <f t="shared" si="16"/>
        <v>7.4134817307770851</v>
      </c>
      <c r="J27" s="2">
        <f t="shared" si="17"/>
        <v>82468</v>
      </c>
      <c r="K27" s="18">
        <f t="shared" si="18"/>
        <v>8.0838431942753992</v>
      </c>
      <c r="M27" s="5">
        <f t="shared" si="19"/>
        <v>2.1685510853980388E-3</v>
      </c>
      <c r="N27" s="5">
        <f t="shared" si="12"/>
        <v>2.5668638155234716E-3</v>
      </c>
      <c r="O27" s="6">
        <f t="shared" si="12"/>
        <v>5.6424264855158132E-6</v>
      </c>
      <c r="Q27" s="11">
        <f t="shared" si="20"/>
        <v>95914472</v>
      </c>
      <c r="R27" s="11">
        <f t="shared" si="20"/>
        <v>12682632</v>
      </c>
      <c r="S27" s="8">
        <f t="shared" si="20"/>
        <v>1137523.08</v>
      </c>
      <c r="U27" s="6">
        <f t="shared" si="13"/>
        <v>0.21017791988102438</v>
      </c>
      <c r="V27" s="6">
        <f t="shared" si="13"/>
        <v>0.26592758612960471</v>
      </c>
      <c r="W27" s="6">
        <f t="shared" si="13"/>
        <v>7.072208848905843E-6</v>
      </c>
      <c r="Y27" s="8">
        <f t="shared" si="21"/>
        <v>1467577943085.3496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1062810</v>
      </c>
      <c r="D28" s="2">
        <v>135493</v>
      </c>
      <c r="E28" s="3">
        <v>1643258.2599999998</v>
      </c>
      <c r="G28" s="7">
        <f t="shared" si="14"/>
        <v>1.5461448989000854</v>
      </c>
      <c r="H28" s="7">
        <f t="shared" si="15"/>
        <v>18.553738786801027</v>
      </c>
      <c r="I28" s="7">
        <f t="shared" si="16"/>
        <v>12.127993770895912</v>
      </c>
      <c r="J28" s="2">
        <f t="shared" si="17"/>
        <v>88567.5</v>
      </c>
      <c r="K28" s="18">
        <f t="shared" si="18"/>
        <v>7.8440214623633695</v>
      </c>
      <c r="M28" s="5">
        <f t="shared" si="19"/>
        <v>2.3289415076877193E-3</v>
      </c>
      <c r="N28" s="5">
        <f t="shared" si="12"/>
        <v>2.8409975490464858E-3</v>
      </c>
      <c r="O28" s="6">
        <f t="shared" si="12"/>
        <v>1.0216465768245877E-5</v>
      </c>
      <c r="Q28" s="11">
        <f t="shared" si="20"/>
        <v>96977282</v>
      </c>
      <c r="R28" s="11">
        <f t="shared" si="20"/>
        <v>12818125</v>
      </c>
      <c r="S28" s="8">
        <f t="shared" si="20"/>
        <v>2780781.34</v>
      </c>
      <c r="U28" s="6">
        <f t="shared" si="13"/>
        <v>0.21250686138871211</v>
      </c>
      <c r="V28" s="6">
        <f t="shared" si="13"/>
        <v>0.2687685836786512</v>
      </c>
      <c r="W28" s="6">
        <f t="shared" si="13"/>
        <v>1.728867461715172E-5</v>
      </c>
      <c r="Y28" s="8">
        <f t="shared" si="21"/>
        <v>1570487190050.7419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845532</v>
      </c>
      <c r="D29" s="2">
        <v>108390</v>
      </c>
      <c r="E29" s="3">
        <v>1869594.4000000004</v>
      </c>
      <c r="G29" s="7">
        <f t="shared" si="14"/>
        <v>2.2111456455817171</v>
      </c>
      <c r="H29" s="7">
        <f t="shared" si="15"/>
        <v>26.533747746980605</v>
      </c>
      <c r="I29" s="7">
        <f t="shared" si="16"/>
        <v>17.248772026939758</v>
      </c>
      <c r="J29" s="2">
        <f t="shared" si="17"/>
        <v>70461</v>
      </c>
      <c r="K29" s="18">
        <f t="shared" si="18"/>
        <v>7.800830334901744</v>
      </c>
      <c r="M29" s="5">
        <f t="shared" si="19"/>
        <v>1.8528190089274776E-3</v>
      </c>
      <c r="N29" s="5">
        <f t="shared" si="12"/>
        <v>2.272705780676113E-3</v>
      </c>
      <c r="O29" s="6">
        <f t="shared" si="12"/>
        <v>1.1623642888674234E-5</v>
      </c>
      <c r="Q29" s="11">
        <f t="shared" si="20"/>
        <v>97822814</v>
      </c>
      <c r="R29" s="11">
        <f t="shared" si="20"/>
        <v>12926515</v>
      </c>
      <c r="S29" s="8">
        <f t="shared" si="20"/>
        <v>4650375.74</v>
      </c>
      <c r="U29" s="6">
        <f t="shared" si="13"/>
        <v>0.21435968039763958</v>
      </c>
      <c r="V29" s="6">
        <f t="shared" si="13"/>
        <v>0.27104128945932732</v>
      </c>
      <c r="W29" s="6">
        <f t="shared" si="13"/>
        <v>2.8912317505825952E-5</v>
      </c>
      <c r="Y29" s="8">
        <f t="shared" si="21"/>
        <v>1244690066176.3628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1846547</v>
      </c>
      <c r="D30" s="2">
        <v>212103</v>
      </c>
      <c r="E30" s="3">
        <v>4641039.8100000005</v>
      </c>
      <c r="G30" s="7">
        <f t="shared" si="14"/>
        <v>2.5133613225116935</v>
      </c>
      <c r="H30" s="7">
        <f t="shared" si="15"/>
        <v>30.160335870140322</v>
      </c>
      <c r="I30" s="7">
        <f t="shared" si="16"/>
        <v>21.881066321551323</v>
      </c>
      <c r="J30" s="2">
        <f t="shared" si="17"/>
        <v>153878.91666666666</v>
      </c>
      <c r="K30" s="18">
        <f t="shared" si="18"/>
        <v>8.7058976063516305</v>
      </c>
      <c r="M30" s="5">
        <f t="shared" si="19"/>
        <v>4.0463487868915744E-3</v>
      </c>
      <c r="N30" s="5">
        <f t="shared" si="12"/>
        <v>4.4473449044999131E-3</v>
      </c>
      <c r="O30" s="6">
        <f t="shared" si="12"/>
        <v>2.8854274158908753E-5</v>
      </c>
      <c r="Q30" s="11">
        <f t="shared" si="20"/>
        <v>99669361</v>
      </c>
      <c r="R30" s="11">
        <f t="shared" si="20"/>
        <v>13138618</v>
      </c>
      <c r="S30" s="8">
        <f t="shared" si="20"/>
        <v>9291415.5500000007</v>
      </c>
      <c r="U30" s="6">
        <f t="shared" si="13"/>
        <v>0.21840602918453114</v>
      </c>
      <c r="V30" s="6">
        <f t="shared" si="13"/>
        <v>0.2754886343638272</v>
      </c>
      <c r="W30" s="6">
        <f t="shared" si="13"/>
        <v>5.7766591664734705E-5</v>
      </c>
      <c r="Y30" s="8">
        <f t="shared" si="21"/>
        <v>2713574465933.0439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800377</v>
      </c>
      <c r="D31" s="2">
        <v>102504</v>
      </c>
      <c r="E31" s="3">
        <v>2806575.2899999991</v>
      </c>
      <c r="G31" s="7">
        <f t="shared" si="14"/>
        <v>3.5065666429694997</v>
      </c>
      <c r="H31" s="7">
        <f t="shared" si="15"/>
        <v>42.078799715633998</v>
      </c>
      <c r="I31" s="7">
        <f t="shared" si="16"/>
        <v>27.380153847654718</v>
      </c>
      <c r="J31" s="2">
        <f t="shared" si="17"/>
        <v>66698.083333333328</v>
      </c>
      <c r="K31" s="18">
        <f t="shared" si="18"/>
        <v>7.8082513853117925</v>
      </c>
      <c r="M31" s="5">
        <f t="shared" si="19"/>
        <v>1.7538706044340697E-3</v>
      </c>
      <c r="N31" s="5">
        <f t="shared" si="12"/>
        <v>2.149288987382824E-3</v>
      </c>
      <c r="O31" s="6">
        <f t="shared" si="12"/>
        <v>1.7449040771162615E-5</v>
      </c>
      <c r="Q31" s="11">
        <f t="shared" si="20"/>
        <v>100469738</v>
      </c>
      <c r="R31" s="11">
        <f t="shared" si="20"/>
        <v>13241122</v>
      </c>
      <c r="S31" s="8">
        <f t="shared" si="20"/>
        <v>12097990.84</v>
      </c>
      <c r="U31" s="6">
        <f t="shared" si="13"/>
        <v>0.22015989978896522</v>
      </c>
      <c r="V31" s="6">
        <f t="shared" si="13"/>
        <v>0.27763792335121001</v>
      </c>
      <c r="W31" s="6">
        <f t="shared" si="13"/>
        <v>7.5215632435897317E-5</v>
      </c>
      <c r="Y31" s="8">
        <f t="shared" si="21"/>
        <v>1169518959027.5549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1729762</v>
      </c>
      <c r="D32" s="2">
        <v>207527</v>
      </c>
      <c r="E32" s="3">
        <v>7155286.0300000012</v>
      </c>
      <c r="G32" s="7">
        <f t="shared" si="14"/>
        <v>4.1365725631618693</v>
      </c>
      <c r="H32" s="7">
        <f t="shared" si="15"/>
        <v>49.638870757942428</v>
      </c>
      <c r="I32" s="7">
        <f t="shared" si="16"/>
        <v>34.478819768030192</v>
      </c>
      <c r="J32" s="2">
        <f t="shared" si="17"/>
        <v>144146.83333333334</v>
      </c>
      <c r="K32" s="18">
        <f t="shared" si="18"/>
        <v>8.3351178400882784</v>
      </c>
      <c r="M32" s="5">
        <f t="shared" si="19"/>
        <v>3.7904371620712304E-3</v>
      </c>
      <c r="N32" s="5">
        <f t="shared" si="12"/>
        <v>4.3513960009813795E-3</v>
      </c>
      <c r="O32" s="6">
        <f t="shared" si="12"/>
        <v>4.4485846544597902E-5</v>
      </c>
      <c r="Q32" s="11">
        <f t="shared" si="20"/>
        <v>102199500</v>
      </c>
      <c r="R32" s="11">
        <f t="shared" si="20"/>
        <v>13448649</v>
      </c>
      <c r="S32" s="8">
        <f t="shared" si="20"/>
        <v>19253276.870000001</v>
      </c>
      <c r="U32" s="6">
        <f t="shared" si="13"/>
        <v>0.22395033695103644</v>
      </c>
      <c r="V32" s="6">
        <f t="shared" si="13"/>
        <v>0.2819893193521914</v>
      </c>
      <c r="W32" s="6">
        <f t="shared" si="13"/>
        <v>1.1970147898049522E-4</v>
      </c>
      <c r="Y32" s="8">
        <f t="shared" si="21"/>
        <v>2518427372495.5391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1980777</v>
      </c>
      <c r="D33" s="2">
        <v>231485</v>
      </c>
      <c r="E33" s="3">
        <v>10275814.390000001</v>
      </c>
      <c r="G33" s="7">
        <f t="shared" si="14"/>
        <v>5.1877694409819988</v>
      </c>
      <c r="H33" s="7">
        <f t="shared" si="15"/>
        <v>62.253233291783985</v>
      </c>
      <c r="I33" s="7">
        <f t="shared" si="16"/>
        <v>44.390843423979959</v>
      </c>
      <c r="J33" s="2">
        <f t="shared" si="17"/>
        <v>165064.75</v>
      </c>
      <c r="K33" s="18">
        <f t="shared" si="18"/>
        <v>8.5568265762360411</v>
      </c>
      <c r="M33" s="5">
        <f t="shared" si="19"/>
        <v>4.340487737952369E-3</v>
      </c>
      <c r="N33" s="5">
        <f t="shared" si="12"/>
        <v>4.8537438660375496E-3</v>
      </c>
      <c r="O33" s="6">
        <f t="shared" si="12"/>
        <v>6.3886796440800129E-5</v>
      </c>
      <c r="Q33" s="11">
        <f t="shared" si="20"/>
        <v>104180277</v>
      </c>
      <c r="R33" s="11">
        <f t="shared" si="20"/>
        <v>13680134</v>
      </c>
      <c r="S33" s="8">
        <f t="shared" si="20"/>
        <v>29529091.260000002</v>
      </c>
      <c r="U33" s="6">
        <f t="shared" si="13"/>
        <v>0.22829082468898881</v>
      </c>
      <c r="V33" s="6">
        <f t="shared" si="13"/>
        <v>0.28684306321822894</v>
      </c>
      <c r="W33" s="6">
        <f t="shared" si="13"/>
        <v>1.8358827542129535E-4</v>
      </c>
      <c r="Y33" s="8">
        <f t="shared" si="21"/>
        <v>2866509567238.2109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1996666</v>
      </c>
      <c r="D34" s="2">
        <v>233327</v>
      </c>
      <c r="E34" s="3">
        <v>12855511.749999996</v>
      </c>
      <c r="G34" s="7">
        <f t="shared" si="14"/>
        <v>6.4384888358894257</v>
      </c>
      <c r="H34" s="7">
        <f t="shared" si="15"/>
        <v>77.261866030673104</v>
      </c>
      <c r="I34" s="7">
        <f t="shared" si="16"/>
        <v>55.096545834815501</v>
      </c>
      <c r="J34" s="2">
        <f t="shared" si="17"/>
        <v>166388.83333333334</v>
      </c>
      <c r="K34" s="18">
        <f t="shared" si="18"/>
        <v>8.5573722715330849</v>
      </c>
      <c r="M34" s="5">
        <f t="shared" si="19"/>
        <v>4.3753053926748973E-3</v>
      </c>
      <c r="N34" s="5">
        <f t="shared" si="12"/>
        <v>4.892366654560526E-3</v>
      </c>
      <c r="O34" s="6">
        <f t="shared" si="12"/>
        <v>7.9925291674576843E-5</v>
      </c>
      <c r="Q34" s="11">
        <f t="shared" si="20"/>
        <v>106176943</v>
      </c>
      <c r="R34" s="11">
        <f t="shared" si="20"/>
        <v>13913461</v>
      </c>
      <c r="S34" s="8">
        <f t="shared" si="20"/>
        <v>42384603.009999998</v>
      </c>
      <c r="U34" s="6">
        <f t="shared" si="13"/>
        <v>0.2326661300816637</v>
      </c>
      <c r="V34" s="6">
        <f t="shared" si="13"/>
        <v>0.2917354298727895</v>
      </c>
      <c r="W34" s="6">
        <f t="shared" si="13"/>
        <v>2.6351356709587216E-4</v>
      </c>
      <c r="Y34" s="8">
        <f t="shared" si="21"/>
        <v>2868727553545.0161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2345165</v>
      </c>
      <c r="D35" s="2">
        <v>268215</v>
      </c>
      <c r="E35" s="3">
        <v>17346429.130000003</v>
      </c>
      <c r="G35" s="7">
        <f t="shared" si="14"/>
        <v>7.3966774747192643</v>
      </c>
      <c r="H35" s="7">
        <f t="shared" si="15"/>
        <v>88.760129696631168</v>
      </c>
      <c r="I35" s="7">
        <f t="shared" si="16"/>
        <v>64.673598158193997</v>
      </c>
      <c r="J35" s="2">
        <f t="shared" si="17"/>
        <v>195430.41666666666</v>
      </c>
      <c r="K35" s="18">
        <f t="shared" si="18"/>
        <v>8.7436012154428351</v>
      </c>
      <c r="M35" s="5">
        <f t="shared" si="19"/>
        <v>5.138973203937176E-3</v>
      </c>
      <c r="N35" s="5">
        <f t="shared" si="12"/>
        <v>5.6238931724701879E-3</v>
      </c>
      <c r="O35" s="6">
        <f t="shared" si="12"/>
        <v>1.0784622461471647E-4</v>
      </c>
      <c r="Q35" s="11">
        <f t="shared" si="20"/>
        <v>108522108</v>
      </c>
      <c r="R35" s="11">
        <f t="shared" si="20"/>
        <v>14181676</v>
      </c>
      <c r="S35" s="8">
        <f t="shared" si="20"/>
        <v>59731032.140000001</v>
      </c>
      <c r="U35" s="6">
        <f t="shared" si="13"/>
        <v>0.23780510328560089</v>
      </c>
      <c r="V35" s="6">
        <f t="shared" si="13"/>
        <v>0.29735932304525969</v>
      </c>
      <c r="W35" s="6">
        <f t="shared" si="13"/>
        <v>3.7135979171058867E-4</v>
      </c>
      <c r="Y35" s="8">
        <f t="shared" si="21"/>
        <v>3350801326337.6978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2363886</v>
      </c>
      <c r="D36" s="2">
        <v>269432</v>
      </c>
      <c r="E36" s="3">
        <v>20191871.560000002</v>
      </c>
      <c r="G36" s="7">
        <f t="shared" si="14"/>
        <v>8.5418127439309686</v>
      </c>
      <c r="H36" s="7">
        <f t="shared" si="15"/>
        <v>102.50175292717162</v>
      </c>
      <c r="I36" s="7">
        <f t="shared" si="16"/>
        <v>74.942366014430362</v>
      </c>
      <c r="J36" s="2">
        <f t="shared" si="17"/>
        <v>196990.5</v>
      </c>
      <c r="K36" s="18">
        <f t="shared" si="18"/>
        <v>8.7735903678850331</v>
      </c>
      <c r="M36" s="5">
        <f t="shared" si="19"/>
        <v>5.1799966361267694E-3</v>
      </c>
      <c r="N36" s="5">
        <f t="shared" si="12"/>
        <v>5.6494110517494832E-3</v>
      </c>
      <c r="O36" s="6">
        <f t="shared" si="12"/>
        <v>1.2553691018084856E-4</v>
      </c>
      <c r="Q36" s="11">
        <f t="shared" si="20"/>
        <v>110885994</v>
      </c>
      <c r="R36" s="11">
        <f t="shared" si="20"/>
        <v>14451108</v>
      </c>
      <c r="S36" s="8">
        <f t="shared" si="20"/>
        <v>79922903.700000003</v>
      </c>
      <c r="U36" s="6">
        <f t="shared" si="13"/>
        <v>0.24298509992172765</v>
      </c>
      <c r="V36" s="6">
        <f t="shared" si="13"/>
        <v>0.30300873409700918</v>
      </c>
      <c r="W36" s="6">
        <f t="shared" si="13"/>
        <v>4.9689670189143726E-4</v>
      </c>
      <c r="Y36" s="8">
        <f t="shared" si="21"/>
        <v>3355169598411.8242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2709534</v>
      </c>
      <c r="D37" s="2">
        <v>306886</v>
      </c>
      <c r="E37" s="3">
        <v>26106089.659999996</v>
      </c>
      <c r="G37" s="7">
        <f t="shared" si="14"/>
        <v>9.6349001931697469</v>
      </c>
      <c r="H37" s="7">
        <f t="shared" si="15"/>
        <v>115.61880231803696</v>
      </c>
      <c r="I37" s="7">
        <f t="shared" si="16"/>
        <v>85.067711332546921</v>
      </c>
      <c r="J37" s="2">
        <f t="shared" si="17"/>
        <v>225794.5</v>
      </c>
      <c r="K37" s="18">
        <f t="shared" si="18"/>
        <v>8.8291222147637889</v>
      </c>
      <c r="M37" s="5">
        <f t="shared" si="19"/>
        <v>5.9374170351155298E-3</v>
      </c>
      <c r="N37" s="5">
        <f t="shared" si="12"/>
        <v>6.4347410850500017E-3</v>
      </c>
      <c r="O37" s="6">
        <f t="shared" si="12"/>
        <v>1.6230678880272152E-4</v>
      </c>
      <c r="Q37" s="11">
        <f t="shared" si="20"/>
        <v>113595528</v>
      </c>
      <c r="R37" s="11">
        <f t="shared" si="20"/>
        <v>14757994</v>
      </c>
      <c r="S37" s="8">
        <f t="shared" si="20"/>
        <v>106028993.36</v>
      </c>
      <c r="U37" s="6">
        <f t="shared" si="13"/>
        <v>0.2489225169568432</v>
      </c>
      <c r="V37" s="6">
        <f t="shared" si="13"/>
        <v>0.30944347518205917</v>
      </c>
      <c r="W37" s="6">
        <f t="shared" si="13"/>
        <v>6.5920349069415872E-4</v>
      </c>
      <c r="Y37" s="8">
        <f t="shared" si="21"/>
        <v>3821355828165.9888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2702532</v>
      </c>
      <c r="D38" s="2">
        <v>303260</v>
      </c>
      <c r="E38" s="3">
        <v>28768914.459999993</v>
      </c>
      <c r="G38" s="7">
        <f t="shared" si="14"/>
        <v>10.645170699181358</v>
      </c>
      <c r="H38" s="7">
        <f t="shared" si="15"/>
        <v>127.74204839017631</v>
      </c>
      <c r="I38" s="7">
        <f t="shared" si="16"/>
        <v>94.865509661676427</v>
      </c>
      <c r="J38" s="2">
        <f t="shared" si="17"/>
        <v>225211</v>
      </c>
      <c r="K38" s="18">
        <f t="shared" si="18"/>
        <v>8.911600606740091</v>
      </c>
      <c r="M38" s="5">
        <f t="shared" si="19"/>
        <v>5.9220735132848833E-3</v>
      </c>
      <c r="N38" s="5">
        <f t="shared" si="12"/>
        <v>6.3587116435818627E-3</v>
      </c>
      <c r="O38" s="6">
        <f t="shared" si="12"/>
        <v>1.7886210398247672E-4</v>
      </c>
      <c r="Q38" s="11">
        <f t="shared" si="20"/>
        <v>116298060</v>
      </c>
      <c r="R38" s="11">
        <f t="shared" si="20"/>
        <v>15061254</v>
      </c>
      <c r="S38" s="8">
        <f t="shared" si="20"/>
        <v>134797907.81999999</v>
      </c>
      <c r="U38" s="6">
        <f t="shared" si="13"/>
        <v>0.25484459047012809</v>
      </c>
      <c r="V38" s="6">
        <f t="shared" si="13"/>
        <v>0.31580218682564104</v>
      </c>
      <c r="W38" s="6">
        <f t="shared" si="13"/>
        <v>8.3806559467663544E-4</v>
      </c>
      <c r="Y38" s="8">
        <f t="shared" si="21"/>
        <v>3789049568784.7075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2810933</v>
      </c>
      <c r="D39" s="2">
        <v>311916</v>
      </c>
      <c r="E39" s="3">
        <v>32722998.060000002</v>
      </c>
      <c r="G39" s="7">
        <f t="shared" si="14"/>
        <v>11.64132978623112</v>
      </c>
      <c r="H39" s="7">
        <f t="shared" si="15"/>
        <v>139.69595743477345</v>
      </c>
      <c r="I39" s="7">
        <f t="shared" si="16"/>
        <v>104.90964894394645</v>
      </c>
      <c r="J39" s="2">
        <f t="shared" si="17"/>
        <v>234244.41666666666</v>
      </c>
      <c r="K39" s="18">
        <f t="shared" si="18"/>
        <v>9.011826902114672</v>
      </c>
      <c r="M39" s="5">
        <f t="shared" si="19"/>
        <v>6.159613231931543E-3</v>
      </c>
      <c r="N39" s="5">
        <f t="shared" si="12"/>
        <v>6.5402093946431454E-3</v>
      </c>
      <c r="O39" s="6">
        <f t="shared" si="12"/>
        <v>2.0344543377762562E-4</v>
      </c>
      <c r="Q39" s="11">
        <f t="shared" si="20"/>
        <v>119108993</v>
      </c>
      <c r="R39" s="11">
        <f t="shared" si="20"/>
        <v>15373170</v>
      </c>
      <c r="S39" s="8">
        <f t="shared" si="20"/>
        <v>167520905.88</v>
      </c>
      <c r="U39" s="6">
        <f t="shared" si="13"/>
        <v>0.26100420370205962</v>
      </c>
      <c r="V39" s="6">
        <f t="shared" si="13"/>
        <v>0.32234239622028416</v>
      </c>
      <c r="W39" s="6">
        <f t="shared" si="13"/>
        <v>1.041511028454261E-3</v>
      </c>
      <c r="Y39" s="8">
        <f t="shared" si="21"/>
        <v>3918094262029.6704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2942292</v>
      </c>
      <c r="D40" s="2">
        <v>322784</v>
      </c>
      <c r="E40" s="3">
        <v>37092426.430000007</v>
      </c>
      <c r="G40" s="7">
        <f t="shared" si="14"/>
        <v>12.606643538438743</v>
      </c>
      <c r="H40" s="7">
        <f t="shared" si="15"/>
        <v>151.2797224612649</v>
      </c>
      <c r="I40" s="7">
        <f t="shared" si="16"/>
        <v>114.91408009690693</v>
      </c>
      <c r="J40" s="2">
        <f t="shared" si="17"/>
        <v>245191</v>
      </c>
      <c r="K40" s="18">
        <f t="shared" si="18"/>
        <v>9.1153588777634571</v>
      </c>
      <c r="M40" s="5">
        <f t="shared" si="19"/>
        <v>6.4474609446067638E-3</v>
      </c>
      <c r="N40" s="5">
        <f t="shared" si="12"/>
        <v>6.7680880404996629E-3</v>
      </c>
      <c r="O40" s="6">
        <f t="shared" si="12"/>
        <v>2.3061104520677943E-4</v>
      </c>
      <c r="Q40" s="11">
        <f t="shared" si="20"/>
        <v>122051285</v>
      </c>
      <c r="R40" s="11">
        <f t="shared" si="20"/>
        <v>15695954</v>
      </c>
      <c r="S40" s="8">
        <f t="shared" si="20"/>
        <v>204613332.31</v>
      </c>
      <c r="U40" s="6">
        <f t="shared" si="13"/>
        <v>0.26745166464666636</v>
      </c>
      <c r="V40" s="6">
        <f t="shared" si="13"/>
        <v>0.32911048426078382</v>
      </c>
      <c r="W40" s="6">
        <f t="shared" si="13"/>
        <v>1.2721220736610405E-3</v>
      </c>
      <c r="Y40" s="8">
        <f t="shared" si="21"/>
        <v>4077993398157.5811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3106739</v>
      </c>
      <c r="D41" s="2">
        <v>339297</v>
      </c>
      <c r="E41" s="3">
        <v>42338514.550000012</v>
      </c>
      <c r="G41" s="7">
        <f t="shared" si="14"/>
        <v>13.627959912306766</v>
      </c>
      <c r="H41" s="7">
        <f t="shared" si="15"/>
        <v>163.5355189476812</v>
      </c>
      <c r="I41" s="7">
        <f t="shared" si="16"/>
        <v>124.78305010064932</v>
      </c>
      <c r="J41" s="2">
        <f t="shared" si="17"/>
        <v>258894.91666666666</v>
      </c>
      <c r="K41" s="18">
        <f t="shared" si="18"/>
        <v>9.1563998502786639</v>
      </c>
      <c r="M41" s="5">
        <f t="shared" si="19"/>
        <v>6.8078145770666789E-3</v>
      </c>
      <c r="N41" s="5">
        <f t="shared" si="19"/>
        <v>7.1143302266451066E-3</v>
      </c>
      <c r="O41" s="6">
        <f t="shared" si="19"/>
        <v>2.6322702590793925E-4</v>
      </c>
      <c r="Q41" s="11">
        <f t="shared" si="20"/>
        <v>125158024</v>
      </c>
      <c r="R41" s="11">
        <f t="shared" si="20"/>
        <v>16035251</v>
      </c>
      <c r="S41" s="8">
        <f t="shared" si="20"/>
        <v>246951846.86000001</v>
      </c>
      <c r="U41" s="6">
        <f t="shared" si="13"/>
        <v>0.27425947922373306</v>
      </c>
      <c r="V41" s="6">
        <f t="shared" si="13"/>
        <v>0.33622481448742897</v>
      </c>
      <c r="W41" s="6">
        <f t="shared" si="13"/>
        <v>1.5353490995689797E-3</v>
      </c>
      <c r="Y41" s="8">
        <f t="shared" si="21"/>
        <v>4280074417991.9658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3019376</v>
      </c>
      <c r="D42" s="2">
        <v>327285</v>
      </c>
      <c r="E42" s="3">
        <v>44141453.449999988</v>
      </c>
      <c r="G42" s="7">
        <f t="shared" si="14"/>
        <v>14.61939601096385</v>
      </c>
      <c r="H42" s="7">
        <f t="shared" si="15"/>
        <v>175.43275213156619</v>
      </c>
      <c r="I42" s="7">
        <f t="shared" si="16"/>
        <v>134.87160563423313</v>
      </c>
      <c r="J42" s="2">
        <f t="shared" si="17"/>
        <v>251614.66666666666</v>
      </c>
      <c r="K42" s="18">
        <f t="shared" si="18"/>
        <v>9.2255251539178396</v>
      </c>
      <c r="M42" s="5">
        <f t="shared" si="19"/>
        <v>6.6163755456912473E-3</v>
      </c>
      <c r="N42" s="5">
        <f t="shared" si="19"/>
        <v>6.8624643549089551E-3</v>
      </c>
      <c r="O42" s="6">
        <f t="shared" si="19"/>
        <v>2.7443625820115688E-4</v>
      </c>
      <c r="Q42" s="11">
        <f t="shared" ref="Q42:S57" si="22">+Q41+C42</f>
        <v>128177400</v>
      </c>
      <c r="R42" s="11">
        <f t="shared" si="22"/>
        <v>16362536</v>
      </c>
      <c r="S42" s="8">
        <f t="shared" si="22"/>
        <v>291093300.31</v>
      </c>
      <c r="U42" s="6">
        <f t="shared" si="13"/>
        <v>0.28087585476942428</v>
      </c>
      <c r="V42" s="6">
        <f t="shared" si="13"/>
        <v>0.34308727884233792</v>
      </c>
      <c r="W42" s="6">
        <f t="shared" si="13"/>
        <v>1.8097853577701366E-3</v>
      </c>
      <c r="Y42" s="8">
        <f t="shared" si="21"/>
        <v>4135409177879.6777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2977417</v>
      </c>
      <c r="D43" s="2">
        <v>320197</v>
      </c>
      <c r="E43" s="3">
        <v>46366855.430000007</v>
      </c>
      <c r="G43" s="7">
        <f t="shared" si="14"/>
        <v>15.57284566790611</v>
      </c>
      <c r="H43" s="7">
        <f t="shared" si="15"/>
        <v>186.87414801487333</v>
      </c>
      <c r="I43" s="7">
        <f t="shared" si="16"/>
        <v>144.8072762393152</v>
      </c>
      <c r="J43" s="2">
        <f t="shared" si="17"/>
        <v>248118.08333333334</v>
      </c>
      <c r="K43" s="18">
        <f t="shared" si="18"/>
        <v>9.2987036105897314</v>
      </c>
      <c r="M43" s="5">
        <f t="shared" si="19"/>
        <v>6.5244305539043151E-3</v>
      </c>
      <c r="N43" s="5">
        <f t="shared" si="19"/>
        <v>6.7138442001582191E-3</v>
      </c>
      <c r="O43" s="6">
        <f t="shared" si="19"/>
        <v>2.8827202808753908E-4</v>
      </c>
      <c r="Q43" s="11">
        <f t="shared" si="22"/>
        <v>131154817</v>
      </c>
      <c r="R43" s="11">
        <f t="shared" si="22"/>
        <v>16682733</v>
      </c>
      <c r="S43" s="8">
        <f t="shared" si="22"/>
        <v>337460155.74000001</v>
      </c>
      <c r="U43" s="6">
        <f t="shared" si="13"/>
        <v>0.28740028532332862</v>
      </c>
      <c r="V43" s="6">
        <f t="shared" si="13"/>
        <v>0.34980112304249611</v>
      </c>
      <c r="W43" s="6">
        <f t="shared" si="13"/>
        <v>2.0980573858576756E-3</v>
      </c>
      <c r="Y43" s="8">
        <f t="shared" si="21"/>
        <v>4054956084912.2158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2979740</v>
      </c>
      <c r="D44" s="2">
        <v>319068</v>
      </c>
      <c r="E44" s="3">
        <v>49394378.649999976</v>
      </c>
      <c r="G44" s="7">
        <f t="shared" si="14"/>
        <v>16.576741141844582</v>
      </c>
      <c r="H44" s="7">
        <f t="shared" si="15"/>
        <v>198.920893702135</v>
      </c>
      <c r="I44" s="7">
        <f t="shared" si="16"/>
        <v>154.80831249138106</v>
      </c>
      <c r="J44" s="2">
        <f t="shared" si="17"/>
        <v>248311.66666666666</v>
      </c>
      <c r="K44" s="18">
        <f t="shared" si="18"/>
        <v>9.3388870084119997</v>
      </c>
      <c r="M44" s="5">
        <f t="shared" si="19"/>
        <v>6.5295209568195667E-3</v>
      </c>
      <c r="N44" s="5">
        <f t="shared" si="19"/>
        <v>6.6901714921004342E-3</v>
      </c>
      <c r="O44" s="6">
        <f t="shared" si="19"/>
        <v>3.070947463982319E-4</v>
      </c>
      <c r="Q44" s="11">
        <f t="shared" si="22"/>
        <v>134134557</v>
      </c>
      <c r="R44" s="11">
        <f t="shared" si="22"/>
        <v>17001801</v>
      </c>
      <c r="S44" s="8">
        <f t="shared" si="22"/>
        <v>386854534.38999999</v>
      </c>
      <c r="U44" s="6">
        <f t="shared" si="13"/>
        <v>0.2939298062801482</v>
      </c>
      <c r="V44" s="6">
        <f t="shared" si="13"/>
        <v>0.35649129453459655</v>
      </c>
      <c r="W44" s="6">
        <f t="shared" si="13"/>
        <v>2.4051521322559074E-3</v>
      </c>
      <c r="Y44" s="8">
        <f t="shared" si="21"/>
        <v>4033970008598.5366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2924188</v>
      </c>
      <c r="D45" s="2">
        <v>311326</v>
      </c>
      <c r="E45" s="3">
        <v>51333400</v>
      </c>
      <c r="G45" s="7">
        <f t="shared" si="14"/>
        <v>17.554753661529286</v>
      </c>
      <c r="H45" s="7">
        <f t="shared" si="15"/>
        <v>210.65704393835142</v>
      </c>
      <c r="I45" s="7">
        <f t="shared" si="16"/>
        <v>164.88632494555546</v>
      </c>
      <c r="J45" s="2">
        <f t="shared" si="17"/>
        <v>243682.33333333334</v>
      </c>
      <c r="K45" s="18">
        <f t="shared" si="18"/>
        <v>9.3926880504679975</v>
      </c>
      <c r="M45" s="5">
        <f t="shared" si="19"/>
        <v>6.4077895479740833E-3</v>
      </c>
      <c r="N45" s="5">
        <f t="shared" si="19"/>
        <v>6.5278383603171106E-3</v>
      </c>
      <c r="O45" s="6">
        <f t="shared" si="19"/>
        <v>3.191500305421699E-4</v>
      </c>
      <c r="Q45" s="11">
        <f t="shared" si="22"/>
        <v>137058745</v>
      </c>
      <c r="R45" s="11">
        <f t="shared" si="22"/>
        <v>17313127</v>
      </c>
      <c r="S45" s="8">
        <f t="shared" si="22"/>
        <v>438187934.38999999</v>
      </c>
      <c r="U45" s="6">
        <f t="shared" si="13"/>
        <v>0.30033759582812225</v>
      </c>
      <c r="V45" s="6">
        <f t="shared" si="13"/>
        <v>0.36301913289491367</v>
      </c>
      <c r="W45" s="6">
        <f t="shared" si="13"/>
        <v>2.7243021627980776E-3</v>
      </c>
      <c r="Y45" s="8">
        <f t="shared" si="21"/>
        <v>3935743249743.9341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2836087</v>
      </c>
      <c r="D46" s="2">
        <v>301294</v>
      </c>
      <c r="E46" s="3">
        <v>52704711.160000026</v>
      </c>
      <c r="G46" s="7">
        <f t="shared" si="14"/>
        <v>18.583601687818472</v>
      </c>
      <c r="H46" s="7">
        <f t="shared" si="15"/>
        <v>223.00322025382167</v>
      </c>
      <c r="I46" s="7">
        <f t="shared" si="16"/>
        <v>174.92784841384173</v>
      </c>
      <c r="J46" s="2">
        <f t="shared" si="17"/>
        <v>236340.58333333334</v>
      </c>
      <c r="K46" s="18">
        <f t="shared" si="18"/>
        <v>9.4130218324958346</v>
      </c>
      <c r="M46" s="5">
        <f t="shared" si="19"/>
        <v>6.2147333330638032E-3</v>
      </c>
      <c r="N46" s="5">
        <f t="shared" si="19"/>
        <v>6.3174888410649395E-3</v>
      </c>
      <c r="O46" s="6">
        <f t="shared" si="19"/>
        <v>3.2767574671520397E-4</v>
      </c>
      <c r="Q46" s="11">
        <f t="shared" si="22"/>
        <v>139894832</v>
      </c>
      <c r="R46" s="11">
        <f t="shared" si="22"/>
        <v>17614421</v>
      </c>
      <c r="S46" s="8">
        <f t="shared" si="22"/>
        <v>490892645.55000001</v>
      </c>
      <c r="U46" s="6">
        <f t="shared" si="13"/>
        <v>0.30655232916118608</v>
      </c>
      <c r="V46" s="6">
        <f t="shared" si="13"/>
        <v>0.36933662173597859</v>
      </c>
      <c r="W46" s="6">
        <f t="shared" si="13"/>
        <v>3.0519779095132815E-3</v>
      </c>
      <c r="Y46" s="8">
        <f t="shared" si="21"/>
        <v>3793748568783.7031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2800195</v>
      </c>
      <c r="D47" s="2">
        <v>296427</v>
      </c>
      <c r="E47" s="3">
        <v>54805786.339999974</v>
      </c>
      <c r="G47" s="7">
        <f t="shared" si="14"/>
        <v>19.572132062231372</v>
      </c>
      <c r="H47" s="7">
        <f t="shared" si="15"/>
        <v>234.86558474677645</v>
      </c>
      <c r="I47" s="7">
        <f t="shared" si="16"/>
        <v>184.88797019164912</v>
      </c>
      <c r="J47" s="2">
        <f t="shared" si="17"/>
        <v>233349.58333333334</v>
      </c>
      <c r="K47" s="18">
        <f t="shared" si="18"/>
        <v>9.4464910416392573</v>
      </c>
      <c r="M47" s="5">
        <f t="shared" si="19"/>
        <v>6.1360829923689207E-3</v>
      </c>
      <c r="N47" s="5">
        <f t="shared" si="19"/>
        <v>6.2154382918025476E-3</v>
      </c>
      <c r="O47" s="6">
        <f t="shared" si="19"/>
        <v>3.4073855198172394E-4</v>
      </c>
      <c r="Q47" s="11">
        <f t="shared" si="22"/>
        <v>142695027</v>
      </c>
      <c r="R47" s="11">
        <f t="shared" si="22"/>
        <v>17910848</v>
      </c>
      <c r="S47" s="8">
        <f t="shared" si="22"/>
        <v>545698431.88999999</v>
      </c>
      <c r="U47" s="6">
        <f t="shared" si="13"/>
        <v>0.31268841215355497</v>
      </c>
      <c r="V47" s="6">
        <f t="shared" si="13"/>
        <v>0.37555206002778113</v>
      </c>
      <c r="W47" s="6">
        <f t="shared" si="13"/>
        <v>3.3927164614950055E-3</v>
      </c>
      <c r="Y47" s="8">
        <f t="shared" si="21"/>
        <v>3723589146026.5996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2732658</v>
      </c>
      <c r="D48" s="2">
        <v>287706</v>
      </c>
      <c r="E48" s="3">
        <v>56092334.800000072</v>
      </c>
      <c r="G48" s="7">
        <f t="shared" si="14"/>
        <v>20.526657488789329</v>
      </c>
      <c r="H48" s="7">
        <f t="shared" si="15"/>
        <v>246.31988986547196</v>
      </c>
      <c r="I48" s="7">
        <f t="shared" si="16"/>
        <v>194.96407721771556</v>
      </c>
      <c r="J48" s="2">
        <f t="shared" si="17"/>
        <v>227721.5</v>
      </c>
      <c r="K48" s="18">
        <f t="shared" si="18"/>
        <v>9.4980918020479237</v>
      </c>
      <c r="M48" s="5">
        <f t="shared" si="19"/>
        <v>5.9880887858741513E-3</v>
      </c>
      <c r="N48" s="5">
        <f t="shared" si="19"/>
        <v>6.032577630179922E-3</v>
      </c>
      <c r="O48" s="6">
        <f t="shared" si="19"/>
        <v>3.4873728146979631E-4</v>
      </c>
      <c r="Q48" s="11">
        <f t="shared" si="22"/>
        <v>145427685</v>
      </c>
      <c r="R48" s="11">
        <f t="shared" si="22"/>
        <v>18198554</v>
      </c>
      <c r="S48" s="8">
        <f t="shared" si="22"/>
        <v>601790766.69000006</v>
      </c>
      <c r="U48" s="6">
        <f t="shared" si="13"/>
        <v>0.31867650093942912</v>
      </c>
      <c r="V48" s="6">
        <f t="shared" si="13"/>
        <v>0.38158463765796108</v>
      </c>
      <c r="W48" s="6">
        <f t="shared" si="13"/>
        <v>3.7414537429648017E-3</v>
      </c>
      <c r="Y48" s="8">
        <f t="shared" si="21"/>
        <v>3612971820988.2534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2711102</v>
      </c>
      <c r="D49" s="2">
        <v>285080</v>
      </c>
      <c r="E49" s="3">
        <v>58401626.149999976</v>
      </c>
      <c r="G49" s="7">
        <f t="shared" si="14"/>
        <v>21.541655810072797</v>
      </c>
      <c r="H49" s="7">
        <f t="shared" si="15"/>
        <v>258.49986972087356</v>
      </c>
      <c r="I49" s="7">
        <f t="shared" si="16"/>
        <v>204.8604817945839</v>
      </c>
      <c r="J49" s="2">
        <f t="shared" si="17"/>
        <v>225925.16666666666</v>
      </c>
      <c r="K49" s="18">
        <f t="shared" si="18"/>
        <v>9.509969131471868</v>
      </c>
      <c r="M49" s="5">
        <f t="shared" si="19"/>
        <v>5.9408530023006842E-3</v>
      </c>
      <c r="N49" s="5">
        <f t="shared" si="19"/>
        <v>5.9775160435016732E-3</v>
      </c>
      <c r="O49" s="6">
        <f t="shared" si="19"/>
        <v>3.6309460837359066E-4</v>
      </c>
      <c r="Q49" s="11">
        <f t="shared" si="22"/>
        <v>148138787</v>
      </c>
      <c r="R49" s="11">
        <f t="shared" si="22"/>
        <v>18483634</v>
      </c>
      <c r="S49" s="8">
        <f t="shared" si="22"/>
        <v>660192392.84000003</v>
      </c>
      <c r="U49" s="6">
        <f t="shared" si="13"/>
        <v>0.32461735394172986</v>
      </c>
      <c r="V49" s="6">
        <f t="shared" si="13"/>
        <v>0.38756215370146274</v>
      </c>
      <c r="W49" s="6">
        <f t="shared" si="13"/>
        <v>4.1045483513383919E-3</v>
      </c>
      <c r="Y49" s="8">
        <f t="shared" si="21"/>
        <v>3562583606830.7583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2623131</v>
      </c>
      <c r="D50" s="2">
        <v>274118</v>
      </c>
      <c r="E50" s="3">
        <v>58926107.379999995</v>
      </c>
      <c r="G50" s="7">
        <f t="shared" si="14"/>
        <v>22.464035299800123</v>
      </c>
      <c r="H50" s="7">
        <f t="shared" si="15"/>
        <v>269.56842359760151</v>
      </c>
      <c r="I50" s="7">
        <f t="shared" si="16"/>
        <v>214.96620936968748</v>
      </c>
      <c r="J50" s="2">
        <f t="shared" si="17"/>
        <v>218594.25</v>
      </c>
      <c r="K50" s="18">
        <f t="shared" si="18"/>
        <v>9.5693496961162712</v>
      </c>
      <c r="M50" s="5">
        <f t="shared" si="19"/>
        <v>5.7480816571187643E-3</v>
      </c>
      <c r="N50" s="5">
        <f t="shared" si="19"/>
        <v>5.7476664192949055E-3</v>
      </c>
      <c r="O50" s="6">
        <f t="shared" si="19"/>
        <v>3.6635541324085648E-4</v>
      </c>
      <c r="Q50" s="11">
        <f t="shared" si="22"/>
        <v>150761918</v>
      </c>
      <c r="R50" s="11">
        <f t="shared" si="22"/>
        <v>18757752</v>
      </c>
      <c r="S50" s="8">
        <f t="shared" si="22"/>
        <v>719118500.22000003</v>
      </c>
      <c r="U50" s="6">
        <f t="shared" si="13"/>
        <v>0.33036543559884862</v>
      </c>
      <c r="V50" s="6">
        <f t="shared" si="13"/>
        <v>0.39330982012075766</v>
      </c>
      <c r="W50" s="6">
        <f t="shared" si="13"/>
        <v>4.4709037645792489E-3</v>
      </c>
      <c r="Y50" s="8">
        <f t="shared" si="21"/>
        <v>3427794286603.3047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2547829</v>
      </c>
      <c r="D51" s="2">
        <v>265273</v>
      </c>
      <c r="E51" s="3">
        <v>59667162.25999999</v>
      </c>
      <c r="G51" s="7">
        <f t="shared" si="14"/>
        <v>23.418825305779936</v>
      </c>
      <c r="H51" s="7">
        <f t="shared" si="15"/>
        <v>281.02590366935925</v>
      </c>
      <c r="I51" s="7">
        <f t="shared" si="16"/>
        <v>224.92738522201654</v>
      </c>
      <c r="J51" s="2">
        <f t="shared" si="17"/>
        <v>212319.08333333334</v>
      </c>
      <c r="K51" s="18">
        <f t="shared" si="18"/>
        <v>9.6045545532338377</v>
      </c>
      <c r="M51" s="5">
        <f t="shared" si="19"/>
        <v>5.5830719626184305E-3</v>
      </c>
      <c r="N51" s="5">
        <f t="shared" si="19"/>
        <v>5.5622057436783331E-3</v>
      </c>
      <c r="O51" s="6">
        <f t="shared" si="19"/>
        <v>3.7096269987266776E-4</v>
      </c>
      <c r="Q51" s="11">
        <f t="shared" si="22"/>
        <v>153309747</v>
      </c>
      <c r="R51" s="11">
        <f t="shared" si="22"/>
        <v>19023025</v>
      </c>
      <c r="S51" s="8">
        <f t="shared" si="22"/>
        <v>778785662.48000002</v>
      </c>
      <c r="U51" s="6">
        <f t="shared" si="13"/>
        <v>0.33594850756146705</v>
      </c>
      <c r="V51" s="6">
        <f t="shared" si="13"/>
        <v>0.39887202586443599</v>
      </c>
      <c r="W51" s="6">
        <f t="shared" si="13"/>
        <v>4.8418664644519164E-3</v>
      </c>
      <c r="Y51" s="8">
        <f t="shared" si="21"/>
        <v>3310154553980.0562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2495866</v>
      </c>
      <c r="D52" s="2">
        <v>258668</v>
      </c>
      <c r="E52" s="3">
        <v>60775802.449999928</v>
      </c>
      <c r="G52" s="7">
        <f t="shared" si="14"/>
        <v>24.350587110846469</v>
      </c>
      <c r="H52" s="7">
        <f t="shared" si="15"/>
        <v>292.2070453301576</v>
      </c>
      <c r="I52" s="7">
        <f t="shared" si="16"/>
        <v>234.95678804490672</v>
      </c>
      <c r="J52" s="2">
        <f t="shared" si="17"/>
        <v>207988.83333333334</v>
      </c>
      <c r="K52" s="18">
        <f t="shared" si="18"/>
        <v>9.6489167581610396</v>
      </c>
      <c r="M52" s="5">
        <f t="shared" si="19"/>
        <v>5.4692051495813148E-3</v>
      </c>
      <c r="N52" s="5">
        <f t="shared" si="19"/>
        <v>5.4237130627911136E-3</v>
      </c>
      <c r="O52" s="6">
        <f t="shared" si="19"/>
        <v>3.7785533800882782E-4</v>
      </c>
      <c r="Q52" s="11">
        <f t="shared" si="22"/>
        <v>155805613</v>
      </c>
      <c r="R52" s="11">
        <f t="shared" si="22"/>
        <v>19281693</v>
      </c>
      <c r="S52" s="8">
        <f t="shared" si="22"/>
        <v>839561464.92999995</v>
      </c>
      <c r="U52" s="6">
        <f t="shared" si="13"/>
        <v>0.34141771271104832</v>
      </c>
      <c r="V52" s="6">
        <f t="shared" si="13"/>
        <v>0.40429573892722709</v>
      </c>
      <c r="W52" s="6">
        <f t="shared" si="13"/>
        <v>5.2197218024607446E-3</v>
      </c>
      <c r="Y52" s="8">
        <f t="shared" si="21"/>
        <v>3224305136075.3887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2493817</v>
      </c>
      <c r="D53" s="2">
        <v>257932</v>
      </c>
      <c r="E53" s="3">
        <v>63161941.2700001</v>
      </c>
      <c r="G53" s="7">
        <f t="shared" si="14"/>
        <v>25.327416273928719</v>
      </c>
      <c r="H53" s="7">
        <f t="shared" si="15"/>
        <v>303.92899528714463</v>
      </c>
      <c r="I53" s="7">
        <f t="shared" si="16"/>
        <v>244.87826741156621</v>
      </c>
      <c r="J53" s="2">
        <f t="shared" si="17"/>
        <v>207818.08333333334</v>
      </c>
      <c r="K53" s="18">
        <f t="shared" si="18"/>
        <v>9.6685056526526374</v>
      </c>
      <c r="M53" s="5">
        <f t="shared" si="19"/>
        <v>5.4647151644012237E-3</v>
      </c>
      <c r="N53" s="5">
        <f t="shared" si="19"/>
        <v>5.4082807216657555E-3</v>
      </c>
      <c r="O53" s="6">
        <f t="shared" si="19"/>
        <v>3.9269044102715334E-4</v>
      </c>
      <c r="Q53" s="11">
        <f t="shared" si="22"/>
        <v>158299430</v>
      </c>
      <c r="R53" s="11">
        <f t="shared" si="22"/>
        <v>19539625</v>
      </c>
      <c r="S53" s="8">
        <f t="shared" si="22"/>
        <v>902723406.20000005</v>
      </c>
      <c r="U53" s="6">
        <f t="shared" si="13"/>
        <v>0.34688242787544954</v>
      </c>
      <c r="V53" s="6">
        <f t="shared" si="13"/>
        <v>0.40970401964889286</v>
      </c>
      <c r="W53" s="6">
        <f t="shared" si="13"/>
        <v>5.612412243487898E-3</v>
      </c>
      <c r="Y53" s="8">
        <f t="shared" si="21"/>
        <v>3202503906532.6235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2442638</v>
      </c>
      <c r="D54" s="2">
        <v>251215</v>
      </c>
      <c r="E54" s="3">
        <v>64038342.019999981</v>
      </c>
      <c r="G54" s="7">
        <f t="shared" si="14"/>
        <v>26.216877826350029</v>
      </c>
      <c r="H54" s="7">
        <f t="shared" si="15"/>
        <v>314.60253391620034</v>
      </c>
      <c r="I54" s="7">
        <f t="shared" si="16"/>
        <v>254.91448368927007</v>
      </c>
      <c r="J54" s="2">
        <f t="shared" si="17"/>
        <v>203553.16666666666</v>
      </c>
      <c r="K54" s="18">
        <f t="shared" si="18"/>
        <v>9.7232967776605701</v>
      </c>
      <c r="M54" s="5">
        <f t="shared" si="19"/>
        <v>5.3525663349566852E-3</v>
      </c>
      <c r="N54" s="5">
        <f t="shared" si="19"/>
        <v>5.267439641042068E-3</v>
      </c>
      <c r="O54" s="6">
        <f t="shared" si="19"/>
        <v>3.9813920004427752E-4</v>
      </c>
      <c r="Q54" s="11">
        <f t="shared" si="22"/>
        <v>160742068</v>
      </c>
      <c r="R54" s="11">
        <f t="shared" si="22"/>
        <v>19790840</v>
      </c>
      <c r="S54" s="8">
        <f t="shared" si="22"/>
        <v>966761748.22000003</v>
      </c>
      <c r="U54" s="6">
        <f t="shared" si="13"/>
        <v>0.35223499421040627</v>
      </c>
      <c r="V54" s="6">
        <f t="shared" si="13"/>
        <v>0.4149714592899349</v>
      </c>
      <c r="W54" s="6">
        <f t="shared" si="13"/>
        <v>6.0105514435321748E-3</v>
      </c>
      <c r="Y54" s="8">
        <f t="shared" si="21"/>
        <v>3119746511384.1982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2386638</v>
      </c>
      <c r="D55" s="2">
        <v>244443</v>
      </c>
      <c r="E55" s="3">
        <v>64762518.429999948</v>
      </c>
      <c r="G55" s="7">
        <f t="shared" si="14"/>
        <v>27.13545934909272</v>
      </c>
      <c r="H55" s="7">
        <f t="shared" si="15"/>
        <v>325.62551218911267</v>
      </c>
      <c r="I55" s="7">
        <f t="shared" si="16"/>
        <v>264.93914094492357</v>
      </c>
      <c r="J55" s="2">
        <f t="shared" si="17"/>
        <v>198886.5</v>
      </c>
      <c r="K55" s="18">
        <f t="shared" si="18"/>
        <v>9.7635767847719102</v>
      </c>
      <c r="M55" s="5">
        <f t="shared" si="19"/>
        <v>5.2298532212011577E-3</v>
      </c>
      <c r="N55" s="5">
        <f t="shared" si="19"/>
        <v>5.1254453284049371E-3</v>
      </c>
      <c r="O55" s="6">
        <f t="shared" si="19"/>
        <v>4.0264154984712337E-4</v>
      </c>
      <c r="Q55" s="11">
        <f t="shared" si="22"/>
        <v>163128706</v>
      </c>
      <c r="R55" s="11">
        <f t="shared" si="22"/>
        <v>20035283</v>
      </c>
      <c r="S55" s="8">
        <f t="shared" si="22"/>
        <v>1031524266.65</v>
      </c>
      <c r="U55" s="6">
        <f t="shared" si="13"/>
        <v>0.35746484743160739</v>
      </c>
      <c r="V55" s="6">
        <f t="shared" si="13"/>
        <v>0.42009690461833987</v>
      </c>
      <c r="W55" s="6">
        <f t="shared" si="13"/>
        <v>6.4131929933792988E-3</v>
      </c>
      <c r="Y55" s="8">
        <f t="shared" si="21"/>
        <v>3031081823693.9678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2354046</v>
      </c>
      <c r="D56" s="2">
        <v>240326</v>
      </c>
      <c r="E56" s="3">
        <v>66075386.320000052</v>
      </c>
      <c r="G56" s="7">
        <f t="shared" si="14"/>
        <v>28.068859453043846</v>
      </c>
      <c r="H56" s="7">
        <f t="shared" si="15"/>
        <v>336.82631343652616</v>
      </c>
      <c r="I56" s="7">
        <f t="shared" si="16"/>
        <v>274.94064861895947</v>
      </c>
      <c r="J56" s="2">
        <f t="shared" si="17"/>
        <v>196170.5</v>
      </c>
      <c r="K56" s="18">
        <f t="shared" si="18"/>
        <v>9.7952198264024695</v>
      </c>
      <c r="M56" s="5">
        <f t="shared" si="19"/>
        <v>5.1584341889954408E-3</v>
      </c>
      <c r="N56" s="5">
        <f t="shared" si="19"/>
        <v>5.0391206702349624E-3</v>
      </c>
      <c r="O56" s="6">
        <f t="shared" si="19"/>
        <v>4.1080391250362708E-4</v>
      </c>
      <c r="Q56" s="11">
        <f t="shared" si="22"/>
        <v>165482752</v>
      </c>
      <c r="R56" s="11">
        <f t="shared" si="22"/>
        <v>20275609</v>
      </c>
      <c r="S56" s="8">
        <f t="shared" si="22"/>
        <v>1097599652.97</v>
      </c>
      <c r="U56" s="6">
        <f t="shared" si="13"/>
        <v>0.36262328162060287</v>
      </c>
      <c r="V56" s="6">
        <f t="shared" si="13"/>
        <v>0.4251360252885748</v>
      </c>
      <c r="W56" s="6">
        <f t="shared" si="13"/>
        <v>6.8239969058829257E-3</v>
      </c>
      <c r="Y56" s="8">
        <f t="shared" si="21"/>
        <v>2972558170144.3193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2334222</v>
      </c>
      <c r="D57" s="2">
        <v>238223</v>
      </c>
      <c r="E57" s="3">
        <v>67876259.700000048</v>
      </c>
      <c r="G57" s="7">
        <f t="shared" si="14"/>
        <v>29.078750735791218</v>
      </c>
      <c r="H57" s="7">
        <f t="shared" si="15"/>
        <v>348.94500882949461</v>
      </c>
      <c r="I57" s="7">
        <f t="shared" si="16"/>
        <v>284.92739869785891</v>
      </c>
      <c r="J57" s="2">
        <f t="shared" si="17"/>
        <v>194518.5</v>
      </c>
      <c r="K57" s="18">
        <f t="shared" si="18"/>
        <v>9.7984745385626066</v>
      </c>
      <c r="M57" s="5">
        <f t="shared" si="19"/>
        <v>5.114993746725984E-3</v>
      </c>
      <c r="N57" s="5">
        <f t="shared" si="19"/>
        <v>4.9950252716118252E-3</v>
      </c>
      <c r="O57" s="6">
        <f t="shared" si="19"/>
        <v>4.2200030304525454E-4</v>
      </c>
      <c r="Q57" s="11">
        <f t="shared" si="22"/>
        <v>167816974</v>
      </c>
      <c r="R57" s="11">
        <f t="shared" si="22"/>
        <v>20513832</v>
      </c>
      <c r="S57" s="8">
        <f t="shared" si="22"/>
        <v>1165475912.6700001</v>
      </c>
      <c r="U57" s="6">
        <f t="shared" si="13"/>
        <v>0.36773827536732884</v>
      </c>
      <c r="V57" s="6">
        <f t="shared" si="13"/>
        <v>0.43013105056018663</v>
      </c>
      <c r="W57" s="6">
        <f t="shared" si="13"/>
        <v>7.24599720892818E-3</v>
      </c>
      <c r="Y57" s="8">
        <f t="shared" si="21"/>
        <v>2929201599899.6387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2295290</v>
      </c>
      <c r="D58" s="2">
        <v>232839</v>
      </c>
      <c r="E58" s="3">
        <v>68682440.409999847</v>
      </c>
      <c r="G58" s="7">
        <f t="shared" si="14"/>
        <v>29.923208139276451</v>
      </c>
      <c r="H58" s="7">
        <f t="shared" si="15"/>
        <v>359.07849767131739</v>
      </c>
      <c r="I58" s="7">
        <f t="shared" si="16"/>
        <v>294.97824853224694</v>
      </c>
      <c r="J58" s="2">
        <f t="shared" si="17"/>
        <v>191274.16666666666</v>
      </c>
      <c r="K58" s="18">
        <f t="shared" si="18"/>
        <v>9.8578416845975116</v>
      </c>
      <c r="M58" s="5">
        <f t="shared" si="19"/>
        <v>5.029681836998659E-3</v>
      </c>
      <c r="N58" s="5">
        <f t="shared" si="19"/>
        <v>4.8821343414230606E-3</v>
      </c>
      <c r="O58" s="6">
        <f t="shared" si="19"/>
        <v>4.2701249000771848E-4</v>
      </c>
      <c r="Q58" s="11">
        <f t="shared" ref="Q58:S73" si="23">+Q57+C58</f>
        <v>170112264</v>
      </c>
      <c r="R58" s="11">
        <f t="shared" si="23"/>
        <v>20746671</v>
      </c>
      <c r="S58" s="8">
        <f t="shared" si="23"/>
        <v>1234158353.0799999</v>
      </c>
      <c r="U58" s="6">
        <f t="shared" si="13"/>
        <v>0.37276795720432748</v>
      </c>
      <c r="V58" s="6">
        <f t="shared" si="13"/>
        <v>0.43501318490160973</v>
      </c>
      <c r="W58" s="6">
        <f t="shared" si="13"/>
        <v>7.6730096989358985E-3</v>
      </c>
      <c r="Y58" s="8">
        <f t="shared" si="21"/>
        <v>2865322527064.7432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2281071</v>
      </c>
      <c r="D59" s="2">
        <v>231113</v>
      </c>
      <c r="E59" s="3">
        <v>70469691.550000191</v>
      </c>
      <c r="G59" s="7">
        <f t="shared" si="14"/>
        <v>30.893247755111609</v>
      </c>
      <c r="H59" s="7">
        <f t="shared" si="15"/>
        <v>370.71897306133928</v>
      </c>
      <c r="I59" s="7">
        <f t="shared" si="16"/>
        <v>304.91444250215346</v>
      </c>
      <c r="J59" s="2">
        <f t="shared" si="17"/>
        <v>190089.25</v>
      </c>
      <c r="K59" s="18">
        <f t="shared" si="18"/>
        <v>9.8699380822368283</v>
      </c>
      <c r="M59" s="5">
        <f t="shared" si="19"/>
        <v>4.9985236626327685E-3</v>
      </c>
      <c r="N59" s="5">
        <f t="shared" si="19"/>
        <v>4.8459438240557109E-3</v>
      </c>
      <c r="O59" s="6">
        <f t="shared" si="19"/>
        <v>4.3812418835455772E-4</v>
      </c>
      <c r="Q59" s="11">
        <f t="shared" si="23"/>
        <v>172393335</v>
      </c>
      <c r="R59" s="11">
        <f t="shared" si="23"/>
        <v>20977784</v>
      </c>
      <c r="S59" s="8">
        <f t="shared" si="23"/>
        <v>1304628044.6300001</v>
      </c>
      <c r="U59" s="6">
        <f t="shared" si="13"/>
        <v>0.37776648086696024</v>
      </c>
      <c r="V59" s="6">
        <f t="shared" si="13"/>
        <v>0.4398591287256654</v>
      </c>
      <c r="W59" s="6">
        <f t="shared" si="13"/>
        <v>8.1111338872904559E-3</v>
      </c>
      <c r="Y59" s="8">
        <f t="shared" si="21"/>
        <v>2830469609829.0171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2250807</v>
      </c>
      <c r="D60" s="2">
        <v>227277</v>
      </c>
      <c r="E60" s="3">
        <v>71583129.629999876</v>
      </c>
      <c r="G60" s="7">
        <f t="shared" si="14"/>
        <v>31.803317490126819</v>
      </c>
      <c r="H60" s="7">
        <f t="shared" si="15"/>
        <v>381.63980988152184</v>
      </c>
      <c r="I60" s="7">
        <f t="shared" si="16"/>
        <v>314.95984912683588</v>
      </c>
      <c r="J60" s="2">
        <f t="shared" si="17"/>
        <v>187567.25</v>
      </c>
      <c r="K60" s="18">
        <f t="shared" si="18"/>
        <v>9.9033646167452059</v>
      </c>
      <c r="M60" s="5">
        <f t="shared" si="19"/>
        <v>4.9322059898703171E-3</v>
      </c>
      <c r="N60" s="5">
        <f t="shared" si="19"/>
        <v>4.765511133081695E-3</v>
      </c>
      <c r="O60" s="6">
        <f t="shared" si="19"/>
        <v>4.4504665593392539E-4</v>
      </c>
      <c r="Q60" s="11">
        <f t="shared" si="23"/>
        <v>174644142</v>
      </c>
      <c r="R60" s="11">
        <f t="shared" si="23"/>
        <v>21205061</v>
      </c>
      <c r="S60" s="8">
        <f t="shared" si="23"/>
        <v>1376211174.26</v>
      </c>
      <c r="U60" s="6">
        <f t="shared" si="13"/>
        <v>0.38269868685683056</v>
      </c>
      <c r="V60" s="6">
        <f t="shared" si="13"/>
        <v>0.44462463985874712</v>
      </c>
      <c r="W60" s="6">
        <f t="shared" si="13"/>
        <v>8.5561805432243822E-3</v>
      </c>
      <c r="Y60" s="8">
        <f t="shared" si="21"/>
        <v>2777130260894.6118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2201764</v>
      </c>
      <c r="D61" s="2">
        <v>221803</v>
      </c>
      <c r="E61" s="3">
        <v>72077043.019999981</v>
      </c>
      <c r="G61" s="7">
        <f t="shared" si="14"/>
        <v>32.736043926597027</v>
      </c>
      <c r="H61" s="7">
        <f t="shared" si="15"/>
        <v>392.8325271191643</v>
      </c>
      <c r="I61" s="7">
        <f t="shared" si="16"/>
        <v>324.95973012087296</v>
      </c>
      <c r="J61" s="2">
        <f t="shared" si="17"/>
        <v>183480.33333333334</v>
      </c>
      <c r="K61" s="18">
        <f t="shared" si="18"/>
        <v>9.9266646528676343</v>
      </c>
      <c r="M61" s="5">
        <f t="shared" si="19"/>
        <v>4.8247377891933113E-3</v>
      </c>
      <c r="N61" s="5">
        <f t="shared" si="19"/>
        <v>4.6507330959618407E-3</v>
      </c>
      <c r="O61" s="6">
        <f t="shared" si="19"/>
        <v>4.4811741441677904E-4</v>
      </c>
      <c r="Q61" s="11">
        <f t="shared" si="23"/>
        <v>176845906</v>
      </c>
      <c r="R61" s="11">
        <f t="shared" si="23"/>
        <v>21426864</v>
      </c>
      <c r="S61" s="8">
        <f t="shared" si="23"/>
        <v>1448288217.28</v>
      </c>
      <c r="U61" s="6">
        <f t="shared" si="13"/>
        <v>0.38752342464602391</v>
      </c>
      <c r="V61" s="6">
        <f t="shared" si="13"/>
        <v>0.44927537295470893</v>
      </c>
      <c r="W61" s="6">
        <f t="shared" si="13"/>
        <v>9.0042979576411605E-3</v>
      </c>
      <c r="Y61" s="8">
        <f t="shared" si="21"/>
        <v>2700837872046.6104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2179281</v>
      </c>
      <c r="D62" s="2">
        <v>218513</v>
      </c>
      <c r="E62" s="3">
        <v>73192232.890000105</v>
      </c>
      <c r="G62" s="7">
        <f t="shared" si="14"/>
        <v>33.585495808021136</v>
      </c>
      <c r="H62" s="7">
        <f t="shared" si="15"/>
        <v>403.02594969625363</v>
      </c>
      <c r="I62" s="7">
        <f t="shared" si="16"/>
        <v>334.95596550319709</v>
      </c>
      <c r="J62" s="2">
        <f t="shared" si="17"/>
        <v>181606.75</v>
      </c>
      <c r="K62" s="18">
        <f t="shared" si="18"/>
        <v>9.9732327138431121</v>
      </c>
      <c r="M62" s="5">
        <f t="shared" si="19"/>
        <v>4.7754706653260698E-3</v>
      </c>
      <c r="N62" s="5">
        <f t="shared" si="19"/>
        <v>4.5817488537031048E-3</v>
      </c>
      <c r="O62" s="6">
        <f t="shared" si="19"/>
        <v>4.5505077322548562E-4</v>
      </c>
      <c r="Q62" s="11">
        <f t="shared" si="23"/>
        <v>179025187</v>
      </c>
      <c r="R62" s="11">
        <f t="shared" si="23"/>
        <v>21645377</v>
      </c>
      <c r="S62" s="8">
        <f t="shared" si="23"/>
        <v>1521480450.1700001</v>
      </c>
      <c r="U62" s="6">
        <f t="shared" si="13"/>
        <v>0.39229889531134998</v>
      </c>
      <c r="V62" s="6">
        <f t="shared" si="13"/>
        <v>0.45385712180841203</v>
      </c>
      <c r="W62" s="6">
        <f t="shared" si="13"/>
        <v>9.4593487308666461E-3</v>
      </c>
      <c r="Y62" s="8">
        <f t="shared" si="21"/>
        <v>2659072674889.353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2134229</v>
      </c>
      <c r="D63" s="2">
        <v>213872</v>
      </c>
      <c r="E63" s="3">
        <v>73778179.069999933</v>
      </c>
      <c r="G63" s="7">
        <f t="shared" si="14"/>
        <v>34.569007857169936</v>
      </c>
      <c r="H63" s="7">
        <f t="shared" si="15"/>
        <v>414.82809428603923</v>
      </c>
      <c r="I63" s="7">
        <f t="shared" si="16"/>
        <v>344.96417983653743</v>
      </c>
      <c r="J63" s="2">
        <f t="shared" si="17"/>
        <v>177852.41666666666</v>
      </c>
      <c r="K63" s="18">
        <f t="shared" si="18"/>
        <v>9.979001458816489</v>
      </c>
      <c r="M63" s="5">
        <f t="shared" si="19"/>
        <v>4.6767479653097481E-3</v>
      </c>
      <c r="N63" s="5">
        <f t="shared" si="19"/>
        <v>4.4844370396232274E-3</v>
      </c>
      <c r="O63" s="6">
        <f t="shared" si="19"/>
        <v>4.5869371799912254E-4</v>
      </c>
      <c r="Q63" s="11">
        <f t="shared" si="23"/>
        <v>181159416</v>
      </c>
      <c r="R63" s="11">
        <f t="shared" si="23"/>
        <v>21859249</v>
      </c>
      <c r="S63" s="8">
        <f t="shared" si="23"/>
        <v>1595258629.24</v>
      </c>
      <c r="U63" s="6">
        <f t="shared" si="13"/>
        <v>0.39697564327665968</v>
      </c>
      <c r="V63" s="6">
        <f t="shared" si="13"/>
        <v>0.45834155884803529</v>
      </c>
      <c r="W63" s="6">
        <f t="shared" si="13"/>
        <v>9.9180424488657694E-3</v>
      </c>
      <c r="Y63" s="8">
        <f t="shared" si="21"/>
        <v>2588062919357.7612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2114313</v>
      </c>
      <c r="D64" s="2">
        <v>211232</v>
      </c>
      <c r="E64" s="3">
        <v>74974231.059999943</v>
      </c>
      <c r="G64" s="7">
        <f t="shared" si="14"/>
        <v>35.460327330910772</v>
      </c>
      <c r="H64" s="7">
        <f t="shared" si="15"/>
        <v>425.52392797092926</v>
      </c>
      <c r="I64" s="7">
        <f t="shared" si="16"/>
        <v>354.93784587562465</v>
      </c>
      <c r="J64" s="2">
        <f t="shared" si="17"/>
        <v>176192.75</v>
      </c>
      <c r="K64" s="18">
        <f t="shared" si="18"/>
        <v>10.009435123466142</v>
      </c>
      <c r="M64" s="5">
        <f t="shared" si="19"/>
        <v>4.6331059229248357E-3</v>
      </c>
      <c r="N64" s="5">
        <f t="shared" si="19"/>
        <v>4.4290819029779195E-3</v>
      </c>
      <c r="O64" s="6">
        <f t="shared" si="19"/>
        <v>4.6612981280559412E-4</v>
      </c>
      <c r="Q64" s="11">
        <f t="shared" si="23"/>
        <v>183273729</v>
      </c>
      <c r="R64" s="11">
        <f t="shared" si="23"/>
        <v>22070481</v>
      </c>
      <c r="S64" s="8">
        <f t="shared" si="23"/>
        <v>1670232860.3</v>
      </c>
      <c r="U64" s="6">
        <f t="shared" si="13"/>
        <v>0.40160874919958456</v>
      </c>
      <c r="V64" s="6">
        <f t="shared" si="13"/>
        <v>0.46277064075101321</v>
      </c>
      <c r="W64" s="6">
        <f t="shared" si="13"/>
        <v>1.0384172261671364E-2</v>
      </c>
      <c r="Y64" s="8">
        <f t="shared" si="21"/>
        <v>2549554304803.937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2078462</v>
      </c>
      <c r="D65" s="2">
        <v>207337</v>
      </c>
      <c r="E65" s="3">
        <v>75663135.600000143</v>
      </c>
      <c r="G65" s="7">
        <f t="shared" si="14"/>
        <v>36.403425032548171</v>
      </c>
      <c r="H65" s="7">
        <f t="shared" si="15"/>
        <v>436.84110039057805</v>
      </c>
      <c r="I65" s="7">
        <f t="shared" si="16"/>
        <v>364.9282839049477</v>
      </c>
      <c r="J65" s="2">
        <f t="shared" si="17"/>
        <v>173205.16666666666</v>
      </c>
      <c r="K65" s="18">
        <f t="shared" si="18"/>
        <v>10.02455905120649</v>
      </c>
      <c r="M65" s="5">
        <f t="shared" si="19"/>
        <v>4.5545454257596672E-3</v>
      </c>
      <c r="N65" s="5">
        <f t="shared" si="19"/>
        <v>4.3474121085713005E-3</v>
      </c>
      <c r="O65" s="6">
        <f t="shared" si="19"/>
        <v>4.7041287032724091E-4</v>
      </c>
      <c r="Q65" s="11">
        <f t="shared" si="23"/>
        <v>185352191</v>
      </c>
      <c r="R65" s="11">
        <f t="shared" si="23"/>
        <v>22277818</v>
      </c>
      <c r="S65" s="8">
        <f t="shared" si="23"/>
        <v>1745895995.9000001</v>
      </c>
      <c r="U65" s="6">
        <f t="shared" si="13"/>
        <v>0.40616329462534423</v>
      </c>
      <c r="V65" s="6">
        <f t="shared" si="13"/>
        <v>0.46711805285958452</v>
      </c>
      <c r="W65" s="6">
        <f t="shared" si="13"/>
        <v>1.0854585131998605E-2</v>
      </c>
      <c r="Y65" s="8">
        <f t="shared" si="21"/>
        <v>2491432326980.8833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2048127</v>
      </c>
      <c r="D66" s="2">
        <v>203670</v>
      </c>
      <c r="E66" s="3">
        <v>76369725.199999809</v>
      </c>
      <c r="G66" s="7">
        <f t="shared" si="14"/>
        <v>37.287592615106291</v>
      </c>
      <c r="H66" s="7">
        <f t="shared" si="15"/>
        <v>447.4511113812755</v>
      </c>
      <c r="I66" s="7">
        <f t="shared" si="16"/>
        <v>374.96796386311098</v>
      </c>
      <c r="J66" s="2">
        <f t="shared" si="17"/>
        <v>170677.25</v>
      </c>
      <c r="K66" s="18">
        <f t="shared" si="18"/>
        <v>10.056105464722345</v>
      </c>
      <c r="M66" s="5">
        <f t="shared" si="19"/>
        <v>4.4880721702994187E-3</v>
      </c>
      <c r="N66" s="5">
        <f t="shared" si="19"/>
        <v>4.2705229850567763E-3</v>
      </c>
      <c r="O66" s="6">
        <f t="shared" si="19"/>
        <v>4.7480587940945001E-4</v>
      </c>
      <c r="Q66" s="11">
        <f t="shared" si="23"/>
        <v>187400318</v>
      </c>
      <c r="R66" s="11">
        <f t="shared" si="23"/>
        <v>22481488</v>
      </c>
      <c r="S66" s="8">
        <f t="shared" si="23"/>
        <v>1822265721.0999999</v>
      </c>
      <c r="U66" s="6">
        <f t="shared" si="13"/>
        <v>0.41065136679564362</v>
      </c>
      <c r="V66" s="6">
        <f t="shared" si="13"/>
        <v>0.47138857584464128</v>
      </c>
      <c r="W66" s="6">
        <f t="shared" si="13"/>
        <v>1.1329391011408054E-2</v>
      </c>
      <c r="Y66" s="8">
        <f t="shared" si="21"/>
        <v>2441353101016.1255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2008438</v>
      </c>
      <c r="D67" s="2">
        <v>199446</v>
      </c>
      <c r="E67" s="3">
        <v>76779568.810000181</v>
      </c>
      <c r="G67" s="7">
        <f t="shared" si="14"/>
        <v>38.228498370375476</v>
      </c>
      <c r="H67" s="7">
        <f t="shared" si="15"/>
        <v>458.74198044450571</v>
      </c>
      <c r="I67" s="7">
        <f t="shared" si="16"/>
        <v>384.96419486979022</v>
      </c>
      <c r="J67" s="2">
        <f t="shared" si="17"/>
        <v>167369.83333333334</v>
      </c>
      <c r="K67" s="18">
        <f t="shared" si="18"/>
        <v>10.070084133048544</v>
      </c>
      <c r="M67" s="5">
        <f t="shared" si="19"/>
        <v>4.4011014422307912E-3</v>
      </c>
      <c r="N67" s="5">
        <f t="shared" si="19"/>
        <v>4.1819547664242833E-3</v>
      </c>
      <c r="O67" s="6">
        <f t="shared" si="19"/>
        <v>4.7735395922978395E-4</v>
      </c>
      <c r="Q67" s="11">
        <f t="shared" si="23"/>
        <v>189408756</v>
      </c>
      <c r="R67" s="11">
        <f t="shared" si="23"/>
        <v>22680934</v>
      </c>
      <c r="S67" s="8">
        <f t="shared" si="23"/>
        <v>1899045289.9100001</v>
      </c>
      <c r="U67" s="6">
        <f t="shared" si="13"/>
        <v>0.41505246823787439</v>
      </c>
      <c r="V67" s="6">
        <f t="shared" si="13"/>
        <v>0.47557053061106558</v>
      </c>
      <c r="W67" s="6">
        <f t="shared" si="13"/>
        <v>1.1806744970637838E-2</v>
      </c>
      <c r="Y67" s="8">
        <f t="shared" si="21"/>
        <v>2379771155091.5664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1979782</v>
      </c>
      <c r="D68" s="2">
        <v>196287</v>
      </c>
      <c r="E68" s="3">
        <v>77525725.329999924</v>
      </c>
      <c r="G68" s="7">
        <f t="shared" si="14"/>
        <v>39.158718146745414</v>
      </c>
      <c r="H68" s="7">
        <f t="shared" si="15"/>
        <v>469.90461776094497</v>
      </c>
      <c r="I68" s="7">
        <f t="shared" si="16"/>
        <v>394.96107908317884</v>
      </c>
      <c r="J68" s="2">
        <f t="shared" si="17"/>
        <v>164981.83333333334</v>
      </c>
      <c r="K68" s="18">
        <f t="shared" si="18"/>
        <v>10.086159552084448</v>
      </c>
      <c r="M68" s="5">
        <f t="shared" si="19"/>
        <v>4.3383073888776059E-3</v>
      </c>
      <c r="N68" s="5">
        <f t="shared" si="19"/>
        <v>4.1157173131430224E-3</v>
      </c>
      <c r="O68" s="6">
        <f t="shared" si="19"/>
        <v>4.8199296377939802E-4</v>
      </c>
      <c r="Q68" s="11">
        <f t="shared" si="23"/>
        <v>191388538</v>
      </c>
      <c r="R68" s="11">
        <f t="shared" si="23"/>
        <v>22877221</v>
      </c>
      <c r="S68" s="8">
        <f t="shared" si="23"/>
        <v>1976571015.24</v>
      </c>
      <c r="U68" s="6">
        <f t="shared" si="13"/>
        <v>0.41939077562675203</v>
      </c>
      <c r="V68" s="6">
        <f t="shared" si="13"/>
        <v>0.47968624792420861</v>
      </c>
      <c r="W68" s="6">
        <f t="shared" si="13"/>
        <v>1.2288737934417236E-2</v>
      </c>
      <c r="Y68" s="8">
        <f t="shared" si="21"/>
        <v>2331948892823.2466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1974082</v>
      </c>
      <c r="D69" s="2">
        <v>196109</v>
      </c>
      <c r="E69" s="3">
        <v>79406267.039999962</v>
      </c>
      <c r="G69" s="7">
        <f t="shared" si="14"/>
        <v>40.224401539551025</v>
      </c>
      <c r="H69" s="7">
        <f t="shared" si="15"/>
        <v>482.6928184746123</v>
      </c>
      <c r="I69" s="7">
        <f t="shared" si="16"/>
        <v>404.90883661637133</v>
      </c>
      <c r="J69" s="2">
        <f t="shared" si="17"/>
        <v>164506.83333333334</v>
      </c>
      <c r="K69" s="18">
        <f t="shared" si="18"/>
        <v>10.066248871800886</v>
      </c>
      <c r="M69" s="5">
        <f t="shared" si="19"/>
        <v>4.3258169469417747E-3</v>
      </c>
      <c r="N69" s="5">
        <f t="shared" si="19"/>
        <v>4.1119850349904223E-3</v>
      </c>
      <c r="O69" s="6">
        <f t="shared" si="19"/>
        <v>4.936846682872299E-4</v>
      </c>
      <c r="Q69" s="11">
        <f t="shared" si="23"/>
        <v>193362620</v>
      </c>
      <c r="R69" s="11">
        <f t="shared" si="23"/>
        <v>23073330</v>
      </c>
      <c r="S69" s="8">
        <f t="shared" si="23"/>
        <v>2055977282.28</v>
      </c>
      <c r="U69" s="6">
        <f t="shared" si="13"/>
        <v>0.42371659257369382</v>
      </c>
      <c r="V69" s="6">
        <f t="shared" si="13"/>
        <v>0.48379823295919899</v>
      </c>
      <c r="W69" s="6">
        <f t="shared" si="13"/>
        <v>1.2782422602704466E-2</v>
      </c>
      <c r="Y69" s="8">
        <f t="shared" si="21"/>
        <v>2309443387483.8018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1924175</v>
      </c>
      <c r="D70" s="2">
        <v>190051</v>
      </c>
      <c r="E70" s="3">
        <v>78866046.460000038</v>
      </c>
      <c r="G70" s="7">
        <f t="shared" si="14"/>
        <v>40.986940616108221</v>
      </c>
      <c r="H70" s="7">
        <f t="shared" si="15"/>
        <v>491.84328739329862</v>
      </c>
      <c r="I70" s="7">
        <f t="shared" si="16"/>
        <v>414.97306754502756</v>
      </c>
      <c r="J70" s="2">
        <f t="shared" si="17"/>
        <v>160347.91666666666</v>
      </c>
      <c r="K70" s="18">
        <f t="shared" si="18"/>
        <v>10.124519208002063</v>
      </c>
      <c r="M70" s="5">
        <f t="shared" si="19"/>
        <v>4.2164554582239692E-3</v>
      </c>
      <c r="N70" s="5">
        <f t="shared" si="19"/>
        <v>3.9849617706732721E-3</v>
      </c>
      <c r="O70" s="6">
        <f t="shared" si="19"/>
        <v>4.9032600872821988E-4</v>
      </c>
      <c r="Q70" s="11">
        <f t="shared" si="23"/>
        <v>195286795</v>
      </c>
      <c r="R70" s="11">
        <f t="shared" si="23"/>
        <v>23263381</v>
      </c>
      <c r="S70" s="8">
        <f t="shared" si="23"/>
        <v>2134843328.74</v>
      </c>
      <c r="U70" s="6">
        <f t="shared" si="13"/>
        <v>0.42793304803191778</v>
      </c>
      <c r="V70" s="6">
        <f t="shared" si="13"/>
        <v>0.4877831947298723</v>
      </c>
      <c r="W70" s="6">
        <f t="shared" si="13"/>
        <v>1.3272748611432685E-2</v>
      </c>
      <c r="Y70" s="8">
        <f t="shared" si="21"/>
        <v>2240076423712.8438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Bottom 50%</v>
      </c>
      <c r="C71" s="2">
        <v>2828625</v>
      </c>
      <c r="D71" s="2">
        <v>279111</v>
      </c>
      <c r="E71" s="3">
        <v>119306709.79999995</v>
      </c>
      <c r="G71" s="7">
        <f t="shared" si="14"/>
        <v>42.178340996066979</v>
      </c>
      <c r="H71" s="7">
        <f t="shared" si="15"/>
        <v>506.14009195280374</v>
      </c>
      <c r="I71" s="7">
        <f t="shared" si="16"/>
        <v>427.4525540018127</v>
      </c>
      <c r="J71" s="2">
        <f t="shared" si="17"/>
        <v>235718.75</v>
      </c>
      <c r="K71" s="18">
        <f t="shared" si="18"/>
        <v>10.134408891086341</v>
      </c>
      <c r="M71" s="5">
        <f t="shared" si="19"/>
        <v>6.1983818106558786E-3</v>
      </c>
      <c r="N71" s="5">
        <f t="shared" si="19"/>
        <v>5.8523589182608226E-3</v>
      </c>
      <c r="O71" s="6">
        <f t="shared" si="19"/>
        <v>7.4175371349951072E-4</v>
      </c>
      <c r="Q71" s="11">
        <f t="shared" si="23"/>
        <v>198115420</v>
      </c>
      <c r="R71" s="11">
        <f t="shared" si="23"/>
        <v>23542492</v>
      </c>
      <c r="S71" s="8">
        <f t="shared" si="23"/>
        <v>2254150038.54</v>
      </c>
      <c r="U71" s="6">
        <f t="shared" si="13"/>
        <v>0.43413142984257364</v>
      </c>
      <c r="V71" s="6">
        <f t="shared" si="13"/>
        <v>0.49363555364813311</v>
      </c>
      <c r="W71" s="6">
        <f t="shared" si="13"/>
        <v>1.4014502324932196E-2</v>
      </c>
      <c r="Y71" s="8">
        <f t="shared" si="21"/>
        <v>3267870667358.1274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Bottom 50%</v>
      </c>
      <c r="C72" s="2">
        <v>2769918</v>
      </c>
      <c r="D72" s="2">
        <v>272690</v>
      </c>
      <c r="E72" s="3">
        <v>120649688.88000011</v>
      </c>
      <c r="G72" s="7">
        <f t="shared" si="14"/>
        <v>43.557133777967479</v>
      </c>
      <c r="H72" s="7">
        <f t="shared" si="15"/>
        <v>522.68560533560981</v>
      </c>
      <c r="I72" s="7">
        <f t="shared" si="16"/>
        <v>442.44265972349598</v>
      </c>
      <c r="J72" s="2">
        <f t="shared" si="17"/>
        <v>230826.5</v>
      </c>
      <c r="K72" s="18">
        <f t="shared" si="18"/>
        <v>10.157754226410942</v>
      </c>
      <c r="M72" s="5">
        <f t="shared" si="19"/>
        <v>6.0697368326336331E-3</v>
      </c>
      <c r="N72" s="5">
        <f t="shared" si="19"/>
        <v>5.7177243226549431E-3</v>
      </c>
      <c r="O72" s="6">
        <f t="shared" si="19"/>
        <v>7.5010328345590459E-4</v>
      </c>
      <c r="Q72" s="11">
        <f t="shared" si="23"/>
        <v>200885338</v>
      </c>
      <c r="R72" s="11">
        <f t="shared" si="23"/>
        <v>23815182</v>
      </c>
      <c r="S72" s="8">
        <f t="shared" si="23"/>
        <v>2374799727.4200001</v>
      </c>
      <c r="U72" s="6">
        <f t="shared" si="13"/>
        <v>0.44020116667520726</v>
      </c>
      <c r="V72" s="6">
        <f t="shared" si="13"/>
        <v>0.49935327797078805</v>
      </c>
      <c r="W72" s="6">
        <f t="shared" si="13"/>
        <v>1.47646056083881E-2</v>
      </c>
      <c r="Y72" s="8">
        <f t="shared" si="21"/>
        <v>3171670375682.6079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Top 25% to 50%</v>
      </c>
      <c r="C73" s="2">
        <v>2706764</v>
      </c>
      <c r="D73" s="2">
        <v>265784</v>
      </c>
      <c r="E73" s="3">
        <v>121574993.77999973</v>
      </c>
      <c r="G73" s="7">
        <f t="shared" si="14"/>
        <v>44.915254444051911</v>
      </c>
      <c r="H73" s="7">
        <f t="shared" si="15"/>
        <v>538.98305332862287</v>
      </c>
      <c r="I73" s="7">
        <f t="shared" si="16"/>
        <v>457.42028782770871</v>
      </c>
      <c r="J73" s="2">
        <f t="shared" si="17"/>
        <v>225563.66666666666</v>
      </c>
      <c r="K73" s="18">
        <f t="shared" si="18"/>
        <v>10.184074285886284</v>
      </c>
      <c r="M73" s="5">
        <f t="shared" si="19"/>
        <v>5.9313471185958372E-3</v>
      </c>
      <c r="N73" s="5">
        <f t="shared" si="19"/>
        <v>5.5729203174759668E-3</v>
      </c>
      <c r="O73" s="6">
        <f t="shared" si="19"/>
        <v>7.5585608936970918E-4</v>
      </c>
      <c r="Q73" s="11">
        <f t="shared" si="23"/>
        <v>203592102</v>
      </c>
      <c r="R73" s="11">
        <f t="shared" si="23"/>
        <v>24080966</v>
      </c>
      <c r="S73" s="8">
        <f t="shared" si="23"/>
        <v>2496374721.1999998</v>
      </c>
      <c r="U73" s="6">
        <f t="shared" si="13"/>
        <v>0.44613251379380314</v>
      </c>
      <c r="V73" s="6">
        <f t="shared" si="13"/>
        <v>0.50492619828826402</v>
      </c>
      <c r="W73" s="6">
        <f t="shared" si="13"/>
        <v>1.5520461697757811E-2</v>
      </c>
      <c r="Y73" s="8">
        <f t="shared" si="21"/>
        <v>3072162999092.834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Top 25% to 50%</v>
      </c>
      <c r="C74" s="2">
        <v>2650498</v>
      </c>
      <c r="D74" s="2">
        <v>259593</v>
      </c>
      <c r="E74" s="3">
        <v>122645871.92000008</v>
      </c>
      <c r="G74" s="7">
        <f t="shared" si="14"/>
        <v>46.27276531429191</v>
      </c>
      <c r="H74" s="7">
        <f t="shared" si="15"/>
        <v>555.27318377150289</v>
      </c>
      <c r="I74" s="7">
        <f t="shared" si="16"/>
        <v>472.4544649509042</v>
      </c>
      <c r="J74" s="2">
        <f t="shared" si="17"/>
        <v>220874.83333333334</v>
      </c>
      <c r="K74" s="18">
        <f t="shared" si="18"/>
        <v>10.210205976278251</v>
      </c>
      <c r="M74" s="5">
        <f t="shared" si="19"/>
        <v>5.8080511175499705E-3</v>
      </c>
      <c r="N74" s="5">
        <f t="shared" si="19"/>
        <v>5.4431083284717614E-3</v>
      </c>
      <c r="O74" s="6">
        <f t="shared" si="19"/>
        <v>7.6251395327679597E-4</v>
      </c>
      <c r="Q74" s="11">
        <f t="shared" ref="Q74:S89" si="24">+Q73+C74</f>
        <v>206242600</v>
      </c>
      <c r="R74" s="11">
        <f t="shared" si="24"/>
        <v>24340559</v>
      </c>
      <c r="S74" s="8">
        <f t="shared" si="24"/>
        <v>2619020593.1199999</v>
      </c>
      <c r="U74" s="6">
        <f t="shared" si="13"/>
        <v>0.45194056491135309</v>
      </c>
      <c r="V74" s="6">
        <f t="shared" si="13"/>
        <v>0.51036930661673574</v>
      </c>
      <c r="W74" s="6">
        <f t="shared" si="13"/>
        <v>1.6282975651034606E-2</v>
      </c>
      <c r="Y74" s="8">
        <f t="shared" si="21"/>
        <v>2981802425509.6865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Top 25% to 50%</v>
      </c>
      <c r="C75" s="2">
        <v>3435092</v>
      </c>
      <c r="D75" s="2">
        <v>335985</v>
      </c>
      <c r="E75" s="3">
        <v>164611082.88000011</v>
      </c>
      <c r="G75" s="7">
        <f t="shared" si="14"/>
        <v>47.920429170456018</v>
      </c>
      <c r="H75" s="7">
        <f t="shared" si="15"/>
        <v>575.04515004547216</v>
      </c>
      <c r="I75" s="7">
        <f t="shared" si="16"/>
        <v>489.93580927720024</v>
      </c>
      <c r="J75" s="2">
        <f t="shared" si="17"/>
        <v>286257.66666666669</v>
      </c>
      <c r="K75" s="18">
        <f t="shared" si="18"/>
        <v>10.223944521332797</v>
      </c>
      <c r="M75" s="5">
        <f t="shared" si="19"/>
        <v>7.5273363456554061E-3</v>
      </c>
      <c r="N75" s="5">
        <f t="shared" si="19"/>
        <v>7.0448846915809934E-3</v>
      </c>
      <c r="O75" s="6">
        <f t="shared" si="19"/>
        <v>1.0234200759881812E-3</v>
      </c>
      <c r="Q75" s="11">
        <f t="shared" si="24"/>
        <v>209677692</v>
      </c>
      <c r="R75" s="11">
        <f t="shared" si="24"/>
        <v>24676544</v>
      </c>
      <c r="S75" s="8">
        <f t="shared" si="24"/>
        <v>2783631676</v>
      </c>
      <c r="U75" s="6">
        <f t="shared" si="13"/>
        <v>0.45946790125700848</v>
      </c>
      <c r="V75" s="6">
        <f t="shared" si="13"/>
        <v>0.51741419130831678</v>
      </c>
      <c r="W75" s="6">
        <f t="shared" si="13"/>
        <v>1.7306395727022788E-2</v>
      </c>
      <c r="Y75" s="8">
        <f t="shared" si="21"/>
        <v>3822988889324.6475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Top 25% to 50%</v>
      </c>
      <c r="C76" s="2">
        <v>3359625</v>
      </c>
      <c r="D76" s="2">
        <v>327427</v>
      </c>
      <c r="E76" s="3">
        <v>166957384.73999977</v>
      </c>
      <c r="G76" s="7">
        <f t="shared" si="14"/>
        <v>49.695244183502552</v>
      </c>
      <c r="H76" s="7">
        <f t="shared" si="15"/>
        <v>596.34293020203063</v>
      </c>
      <c r="I76" s="7">
        <f t="shared" si="16"/>
        <v>509.90719989493772</v>
      </c>
      <c r="J76" s="2">
        <f t="shared" si="17"/>
        <v>279968.75</v>
      </c>
      <c r="K76" s="18">
        <f t="shared" si="18"/>
        <v>10.260684060874638</v>
      </c>
      <c r="M76" s="5">
        <f t="shared" si="19"/>
        <v>7.3619650857306134E-3</v>
      </c>
      <c r="N76" s="5">
        <f t="shared" si="19"/>
        <v>6.8654417902891196E-3</v>
      </c>
      <c r="O76" s="6">
        <f t="shared" si="19"/>
        <v>1.0380075046463265E-3</v>
      </c>
      <c r="Q76" s="11">
        <f t="shared" si="24"/>
        <v>213037317</v>
      </c>
      <c r="R76" s="11">
        <f t="shared" si="24"/>
        <v>25003971</v>
      </c>
      <c r="S76" s="8">
        <f t="shared" si="24"/>
        <v>2950589060.7399998</v>
      </c>
      <c r="U76" s="6">
        <f t="shared" si="13"/>
        <v>0.4668298663427391</v>
      </c>
      <c r="V76" s="6">
        <f t="shared" si="13"/>
        <v>0.52427963309860592</v>
      </c>
      <c r="W76" s="6">
        <f t="shared" si="13"/>
        <v>1.8344403231669113E-2</v>
      </c>
      <c r="Y76" s="8">
        <f t="shared" si="21"/>
        <v>3695546044239.5498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Top 25% to 50%</v>
      </c>
      <c r="C77" s="2">
        <v>3259905</v>
      </c>
      <c r="D77" s="2">
        <v>316922</v>
      </c>
      <c r="E77" s="3">
        <v>167947560.69000006</v>
      </c>
      <c r="G77" s="7">
        <f t="shared" si="14"/>
        <v>51.519157978530068</v>
      </c>
      <c r="H77" s="7">
        <f t="shared" si="15"/>
        <v>618.22989574236078</v>
      </c>
      <c r="I77" s="7">
        <f t="shared" si="16"/>
        <v>529.93342428105359</v>
      </c>
      <c r="J77" s="2">
        <f t="shared" si="17"/>
        <v>271658.75</v>
      </c>
      <c r="K77" s="18">
        <f t="shared" si="18"/>
        <v>10.286142962621717</v>
      </c>
      <c r="M77" s="5">
        <f t="shared" si="19"/>
        <v>7.1434480910216635E-3</v>
      </c>
      <c r="N77" s="5">
        <f t="shared" si="19"/>
        <v>6.6451744757213315E-3</v>
      </c>
      <c r="O77" s="6">
        <f t="shared" si="19"/>
        <v>1.0441636268724932E-3</v>
      </c>
      <c r="Q77" s="11">
        <f t="shared" si="24"/>
        <v>216297222</v>
      </c>
      <c r="R77" s="11">
        <f t="shared" si="24"/>
        <v>25320893</v>
      </c>
      <c r="S77" s="8">
        <f t="shared" si="24"/>
        <v>3118536621.4299998</v>
      </c>
      <c r="U77" s="6">
        <f t="shared" si="13"/>
        <v>0.47397331443376078</v>
      </c>
      <c r="V77" s="6">
        <f t="shared" si="13"/>
        <v>0.53092480757432725</v>
      </c>
      <c r="W77" s="6">
        <f t="shared" si="13"/>
        <v>1.9388566858541609E-2</v>
      </c>
      <c r="Y77" s="8">
        <f t="shared" si="21"/>
        <v>3542781427824.8623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Top 25% to 50%</v>
      </c>
      <c r="C78" s="2">
        <v>3165066</v>
      </c>
      <c r="D78" s="2">
        <v>307504</v>
      </c>
      <c r="E78" s="3">
        <v>169109174.47000027</v>
      </c>
      <c r="G78" s="7">
        <f t="shared" si="14"/>
        <v>53.429904611783854</v>
      </c>
      <c r="H78" s="7">
        <f t="shared" si="15"/>
        <v>641.15885534140625</v>
      </c>
      <c r="I78" s="7">
        <f t="shared" si="16"/>
        <v>549.94138115276633</v>
      </c>
      <c r="J78" s="2">
        <f t="shared" si="17"/>
        <v>263755.5</v>
      </c>
      <c r="K78" s="18">
        <f t="shared" si="18"/>
        <v>10.292763671366876</v>
      </c>
      <c r="M78" s="5">
        <f t="shared" si="19"/>
        <v>6.9356268589598688E-3</v>
      </c>
      <c r="N78" s="5">
        <f t="shared" si="19"/>
        <v>6.4476992193101528E-3</v>
      </c>
      <c r="O78" s="6">
        <f t="shared" si="19"/>
        <v>1.0513856124289784E-3</v>
      </c>
      <c r="Q78" s="11">
        <f t="shared" si="24"/>
        <v>219462288</v>
      </c>
      <c r="R78" s="11">
        <f t="shared" si="24"/>
        <v>25628397</v>
      </c>
      <c r="S78" s="8">
        <f t="shared" si="24"/>
        <v>3287645795.9000001</v>
      </c>
      <c r="U78" s="6">
        <f t="shared" si="13"/>
        <v>0.48090894129272066</v>
      </c>
      <c r="V78" s="6">
        <f t="shared" si="13"/>
        <v>0.53737250679363735</v>
      </c>
      <c r="W78" s="6">
        <f t="shared" si="13"/>
        <v>2.0439952470970586E-2</v>
      </c>
      <c r="Y78" s="8">
        <f t="shared" si="21"/>
        <v>3396172139547.7817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Top 25% to 50%</v>
      </c>
      <c r="C79" s="2">
        <v>3070587</v>
      </c>
      <c r="D79" s="2">
        <v>297710</v>
      </c>
      <c r="E79" s="3">
        <v>169676193.19999981</v>
      </c>
      <c r="G79" s="7">
        <f t="shared" si="14"/>
        <v>55.258552582942549</v>
      </c>
      <c r="H79" s="7">
        <f t="shared" si="15"/>
        <v>663.10263099531062</v>
      </c>
      <c r="I79" s="7">
        <f t="shared" si="16"/>
        <v>569.93783614927213</v>
      </c>
      <c r="J79" s="2">
        <f t="shared" si="17"/>
        <v>255882.25</v>
      </c>
      <c r="K79" s="18">
        <f t="shared" si="18"/>
        <v>10.314020355379396</v>
      </c>
      <c r="M79" s="5">
        <f t="shared" si="19"/>
        <v>6.7285944969150743E-3</v>
      </c>
      <c r="N79" s="5">
        <f t="shared" si="19"/>
        <v>6.2423400494979759E-3</v>
      </c>
      <c r="O79" s="6">
        <f t="shared" si="19"/>
        <v>1.0549108814545511E-3</v>
      </c>
      <c r="Q79" s="11">
        <f t="shared" si="24"/>
        <v>222532875</v>
      </c>
      <c r="R79" s="11">
        <f t="shared" si="24"/>
        <v>25926107</v>
      </c>
      <c r="S79" s="8">
        <f t="shared" si="24"/>
        <v>3457321989.0999999</v>
      </c>
      <c r="U79" s="6">
        <f t="shared" si="13"/>
        <v>0.4876375357896357</v>
      </c>
      <c r="V79" s="6">
        <f t="shared" si="13"/>
        <v>0.54361484684313532</v>
      </c>
      <c r="W79" s="6">
        <f t="shared" si="13"/>
        <v>2.1494863352425137E-2</v>
      </c>
      <c r="Y79" s="8">
        <f t="shared" si="21"/>
        <v>3254620438804.0742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Top 25% to 50%</v>
      </c>
      <c r="C80" s="2">
        <v>2984428</v>
      </c>
      <c r="D80" s="2">
        <v>288859</v>
      </c>
      <c r="E80" s="3">
        <v>170404669.0999999</v>
      </c>
      <c r="G80" s="7">
        <f t="shared" si="14"/>
        <v>57.097932702682023</v>
      </c>
      <c r="H80" s="7">
        <f t="shared" si="15"/>
        <v>685.1751924321843</v>
      </c>
      <c r="I80" s="7">
        <f t="shared" si="16"/>
        <v>589.92335049280064</v>
      </c>
      <c r="J80" s="2">
        <f t="shared" si="17"/>
        <v>248702.33333333334</v>
      </c>
      <c r="K80" s="18">
        <f t="shared" si="18"/>
        <v>10.331781249675448</v>
      </c>
      <c r="M80" s="5">
        <f t="shared" si="19"/>
        <v>6.5397937974853871E-3</v>
      </c>
      <c r="N80" s="5">
        <f t="shared" si="19"/>
        <v>6.0567535667526646E-3</v>
      </c>
      <c r="O80" s="6">
        <f t="shared" si="19"/>
        <v>1.0594399620479711E-3</v>
      </c>
      <c r="Q80" s="11">
        <f t="shared" si="24"/>
        <v>225517303</v>
      </c>
      <c r="R80" s="11">
        <f t="shared" si="24"/>
        <v>26214966</v>
      </c>
      <c r="S80" s="8">
        <f t="shared" si="24"/>
        <v>3627726658.1999998</v>
      </c>
      <c r="U80" s="6">
        <f t="shared" si="13"/>
        <v>0.49417732958712113</v>
      </c>
      <c r="V80" s="6">
        <f t="shared" si="13"/>
        <v>0.54967160040988805</v>
      </c>
      <c r="W80" s="6">
        <f t="shared" si="13"/>
        <v>2.2554303314473109E-2</v>
      </c>
      <c r="Y80" s="8">
        <f t="shared" si="21"/>
        <v>3124263236148.8281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Top 25% to 50%</v>
      </c>
      <c r="C81" s="2">
        <v>2909714</v>
      </c>
      <c r="D81" s="2">
        <v>281425</v>
      </c>
      <c r="E81" s="3">
        <v>171644904.03000021</v>
      </c>
      <c r="G81" s="7">
        <f t="shared" si="14"/>
        <v>58.990300775265268</v>
      </c>
      <c r="H81" s="7">
        <f t="shared" si="15"/>
        <v>707.88360930318322</v>
      </c>
      <c r="I81" s="7">
        <f t="shared" si="16"/>
        <v>609.91349037932025</v>
      </c>
      <c r="J81" s="2">
        <f t="shared" si="17"/>
        <v>242476.16666666666</v>
      </c>
      <c r="K81" s="18">
        <f t="shared" si="18"/>
        <v>10.339216487518877</v>
      </c>
      <c r="M81" s="5">
        <f t="shared" si="19"/>
        <v>6.3760725906794853E-3</v>
      </c>
      <c r="N81" s="5">
        <f t="shared" si="19"/>
        <v>5.9008785342446269E-3</v>
      </c>
      <c r="O81" s="6">
        <f t="shared" si="19"/>
        <v>1.0671507510428373E-3</v>
      </c>
      <c r="Q81" s="11">
        <f t="shared" si="24"/>
        <v>228427017</v>
      </c>
      <c r="R81" s="11">
        <f t="shared" si="24"/>
        <v>26496391</v>
      </c>
      <c r="S81" s="8">
        <f t="shared" si="24"/>
        <v>3799371562.23</v>
      </c>
      <c r="U81" s="6">
        <f t="shared" si="13"/>
        <v>0.50055340217780053</v>
      </c>
      <c r="V81" s="6">
        <f t="shared" si="13"/>
        <v>0.55557247894413264</v>
      </c>
      <c r="W81" s="6">
        <f t="shared" si="13"/>
        <v>2.3621454065515943E-2</v>
      </c>
      <c r="Y81" s="8">
        <f t="shared" si="21"/>
        <v>3007141644509.5625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Top 25% to 50%</v>
      </c>
      <c r="C82" s="2">
        <v>2816792</v>
      </c>
      <c r="D82" s="2">
        <v>271829</v>
      </c>
      <c r="E82" s="3">
        <v>171232678.4000001</v>
      </c>
      <c r="G82" s="7">
        <f t="shared" si="14"/>
        <v>60.789961914120781</v>
      </c>
      <c r="H82" s="7">
        <f t="shared" si="15"/>
        <v>729.47954296944931</v>
      </c>
      <c r="I82" s="7">
        <f t="shared" si="16"/>
        <v>629.92792674806628</v>
      </c>
      <c r="J82" s="2">
        <f t="shared" si="17"/>
        <v>234732.66666666666</v>
      </c>
      <c r="K82" s="18">
        <f t="shared" si="18"/>
        <v>10.362367517814508</v>
      </c>
      <c r="M82" s="5">
        <f t="shared" si="19"/>
        <v>6.1724520914582153E-3</v>
      </c>
      <c r="N82" s="5">
        <f t="shared" si="19"/>
        <v>5.6996709996808481E-3</v>
      </c>
      <c r="O82" s="6">
        <f t="shared" si="19"/>
        <v>1.0645878617270156E-3</v>
      </c>
      <c r="Q82" s="11">
        <f t="shared" si="24"/>
        <v>231243809</v>
      </c>
      <c r="R82" s="11">
        <f t="shared" si="24"/>
        <v>26768220</v>
      </c>
      <c r="S82" s="8">
        <f t="shared" si="24"/>
        <v>3970604240.6300001</v>
      </c>
      <c r="U82" s="6">
        <f t="shared" si="13"/>
        <v>0.50672585426925876</v>
      </c>
      <c r="V82" s="6">
        <f t="shared" si="13"/>
        <v>0.56127214994381347</v>
      </c>
      <c r="W82" s="6">
        <f t="shared" si="13"/>
        <v>2.4686041927242962E-2</v>
      </c>
      <c r="Y82" s="8">
        <f t="shared" si="21"/>
        <v>2875513672270.6582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Top 25% to 50%</v>
      </c>
      <c r="C83" s="2">
        <v>2738484</v>
      </c>
      <c r="D83" s="2">
        <v>263834</v>
      </c>
      <c r="E83" s="3">
        <v>171472978.63999987</v>
      </c>
      <c r="G83" s="7">
        <f t="shared" si="14"/>
        <v>62.616023551716886</v>
      </c>
      <c r="H83" s="7">
        <f t="shared" si="15"/>
        <v>751.3922826206026</v>
      </c>
      <c r="I83" s="7">
        <f t="shared" si="16"/>
        <v>649.92752503468034</v>
      </c>
      <c r="J83" s="2">
        <f t="shared" si="17"/>
        <v>228207</v>
      </c>
      <c r="K83" s="18">
        <f t="shared" si="18"/>
        <v>10.379572003608329</v>
      </c>
      <c r="M83" s="5">
        <f t="shared" si="19"/>
        <v>6.000855332315932E-3</v>
      </c>
      <c r="N83" s="5">
        <f t="shared" si="19"/>
        <v>5.532033000635682E-3</v>
      </c>
      <c r="O83" s="6">
        <f t="shared" si="19"/>
        <v>1.0660818564543319E-3</v>
      </c>
      <c r="Q83" s="11">
        <f t="shared" si="24"/>
        <v>233982293</v>
      </c>
      <c r="R83" s="11">
        <f t="shared" si="24"/>
        <v>27032054</v>
      </c>
      <c r="S83" s="8">
        <f t="shared" si="24"/>
        <v>4142077219.27</v>
      </c>
      <c r="U83" s="6">
        <f t="shared" si="13"/>
        <v>0.51272670960157474</v>
      </c>
      <c r="V83" s="6">
        <f t="shared" si="13"/>
        <v>0.56680418294444912</v>
      </c>
      <c r="W83" s="6">
        <f t="shared" si="13"/>
        <v>2.5752123783697293E-2</v>
      </c>
      <c r="Y83" s="8">
        <f t="shared" si="21"/>
        <v>2760678044451.6631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Top 25% to 50%</v>
      </c>
      <c r="C84" s="2">
        <v>2655507</v>
      </c>
      <c r="D84" s="2">
        <v>255801</v>
      </c>
      <c r="E84" s="3">
        <v>171366780.87000036</v>
      </c>
      <c r="G84" s="7">
        <f t="shared" si="14"/>
        <v>64.532603706185057</v>
      </c>
      <c r="H84" s="7">
        <f t="shared" si="15"/>
        <v>774.39124447422068</v>
      </c>
      <c r="I84" s="7">
        <f t="shared" si="16"/>
        <v>669.92224764563218</v>
      </c>
      <c r="J84" s="2">
        <f t="shared" si="17"/>
        <v>221292.25</v>
      </c>
      <c r="K84" s="18">
        <f t="shared" si="18"/>
        <v>10.381143936106582</v>
      </c>
      <c r="M84" s="5">
        <f t="shared" si="19"/>
        <v>5.8190273673142815E-3</v>
      </c>
      <c r="N84" s="5">
        <f t="shared" si="19"/>
        <v>5.3635982231085011E-3</v>
      </c>
      <c r="O84" s="6">
        <f t="shared" si="19"/>
        <v>1.0654216036454617E-3</v>
      </c>
      <c r="Q84" s="11">
        <f t="shared" si="24"/>
        <v>236637800</v>
      </c>
      <c r="R84" s="11">
        <f t="shared" si="24"/>
        <v>27287855</v>
      </c>
      <c r="S84" s="8">
        <f t="shared" si="24"/>
        <v>4313444000.1400003</v>
      </c>
      <c r="U84" s="6">
        <f t="shared" si="13"/>
        <v>0.51854573696888906</v>
      </c>
      <c r="V84" s="6">
        <f t="shared" si="13"/>
        <v>0.57216778116755762</v>
      </c>
      <c r="W84" s="6">
        <f t="shared" si="13"/>
        <v>2.6817545387342753E-2</v>
      </c>
      <c r="Y84" s="8">
        <f t="shared" si="21"/>
        <v>2641741977137.9082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Top 25% to 50%</v>
      </c>
      <c r="C85" s="2">
        <v>2577623</v>
      </c>
      <c r="D85" s="2">
        <v>247650</v>
      </c>
      <c r="E85" s="3">
        <v>170865945.96000004</v>
      </c>
      <c r="G85" s="7">
        <f t="shared" si="14"/>
        <v>66.288183322386573</v>
      </c>
      <c r="H85" s="7">
        <f t="shared" si="15"/>
        <v>795.45819986863887</v>
      </c>
      <c r="I85" s="7">
        <f t="shared" si="16"/>
        <v>689.94930732889179</v>
      </c>
      <c r="J85" s="2">
        <f t="shared" si="17"/>
        <v>214801.91666666666</v>
      </c>
      <c r="K85" s="18">
        <f t="shared" si="18"/>
        <v>10.408330304865737</v>
      </c>
      <c r="M85" s="5">
        <f t="shared" si="19"/>
        <v>5.6483597217475761E-3</v>
      </c>
      <c r="N85" s="5">
        <f t="shared" si="19"/>
        <v>5.1926892387161123E-3</v>
      </c>
      <c r="O85" s="6">
        <f t="shared" si="19"/>
        <v>1.0623078126862971E-3</v>
      </c>
      <c r="Q85" s="11">
        <f t="shared" si="24"/>
        <v>239215423</v>
      </c>
      <c r="R85" s="11">
        <f t="shared" si="24"/>
        <v>27535505</v>
      </c>
      <c r="S85" s="8">
        <f t="shared" si="24"/>
        <v>4484309946.1000004</v>
      </c>
      <c r="U85" s="6">
        <f t="shared" si="13"/>
        <v>0.52419409669063655</v>
      </c>
      <c r="V85" s="6">
        <f t="shared" si="13"/>
        <v>0.57736047040627381</v>
      </c>
      <c r="W85" s="6">
        <f t="shared" si="13"/>
        <v>2.7879853200029052E-2</v>
      </c>
      <c r="Y85" s="8">
        <f t="shared" si="21"/>
        <v>2533086729449.8091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Top 25% to 50%</v>
      </c>
      <c r="C86" s="2">
        <v>3144077</v>
      </c>
      <c r="D86" s="2">
        <v>301506</v>
      </c>
      <c r="E86" s="3">
        <v>214794293.94999981</v>
      </c>
      <c r="G86" s="7">
        <f t="shared" si="14"/>
        <v>68.317122624541256</v>
      </c>
      <c r="H86" s="7">
        <f t="shared" si="15"/>
        <v>819.80547149449512</v>
      </c>
      <c r="I86" s="7">
        <f t="shared" si="16"/>
        <v>712.4047081981779</v>
      </c>
      <c r="J86" s="2">
        <f t="shared" si="17"/>
        <v>262006.41666666666</v>
      </c>
      <c r="K86" s="18">
        <f t="shared" si="18"/>
        <v>10.427908565667018</v>
      </c>
      <c r="M86" s="5">
        <f t="shared" si="19"/>
        <v>6.889633545663177E-3</v>
      </c>
      <c r="N86" s="5">
        <f t="shared" si="19"/>
        <v>6.3219340262803967E-3</v>
      </c>
      <c r="O86" s="6">
        <f t="shared" si="19"/>
        <v>1.33541915155486E-3</v>
      </c>
      <c r="Q86" s="11">
        <f t="shared" si="24"/>
        <v>242359500</v>
      </c>
      <c r="R86" s="11">
        <f t="shared" si="24"/>
        <v>27837011</v>
      </c>
      <c r="S86" s="8">
        <f t="shared" si="24"/>
        <v>4699104240.0500002</v>
      </c>
      <c r="U86" s="6">
        <f t="shared" si="13"/>
        <v>0.53108373023629973</v>
      </c>
      <c r="V86" s="6">
        <f t="shared" si="13"/>
        <v>0.58368240443255415</v>
      </c>
      <c r="W86" s="6">
        <f t="shared" si="13"/>
        <v>2.9215272351583912E-2</v>
      </c>
      <c r="Y86" s="8">
        <f t="shared" si="21"/>
        <v>3046096315493.9111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Top 25% to 50%</v>
      </c>
      <c r="C87" s="2">
        <v>3021763</v>
      </c>
      <c r="D87" s="2">
        <v>289410</v>
      </c>
      <c r="E87" s="3">
        <v>213405380.38999939</v>
      </c>
      <c r="G87" s="7">
        <f t="shared" si="14"/>
        <v>70.622805425177091</v>
      </c>
      <c r="H87" s="7">
        <f t="shared" si="15"/>
        <v>847.4736651021251</v>
      </c>
      <c r="I87" s="7">
        <f t="shared" si="16"/>
        <v>737.3808105801437</v>
      </c>
      <c r="J87" s="2">
        <f t="shared" si="17"/>
        <v>251813.58333333334</v>
      </c>
      <c r="K87" s="18">
        <f t="shared" si="18"/>
        <v>10.441114681593588</v>
      </c>
      <c r="M87" s="5">
        <f t="shared" si="19"/>
        <v>6.6216061921650768E-3</v>
      </c>
      <c r="N87" s="5">
        <f t="shared" si="19"/>
        <v>6.0683068547418943E-3</v>
      </c>
      <c r="O87" s="6">
        <f t="shared" si="19"/>
        <v>1.3267839977350359E-3</v>
      </c>
      <c r="Q87" s="11">
        <f t="shared" si="24"/>
        <v>245381263</v>
      </c>
      <c r="R87" s="11">
        <f t="shared" si="24"/>
        <v>28126421</v>
      </c>
      <c r="S87" s="8">
        <f t="shared" si="24"/>
        <v>4912509620.4399996</v>
      </c>
      <c r="U87" s="6">
        <f t="shared" si="13"/>
        <v>0.53770533642846485</v>
      </c>
      <c r="V87" s="6">
        <f t="shared" si="13"/>
        <v>0.58975071128729606</v>
      </c>
      <c r="W87" s="6">
        <f t="shared" si="13"/>
        <v>3.0542056349318947E-2</v>
      </c>
      <c r="Y87" s="8">
        <f t="shared" si="21"/>
        <v>2880274554901.7646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Top 25% to 50%</v>
      </c>
      <c r="C88" s="2">
        <v>2925493</v>
      </c>
      <c r="D88" s="2">
        <v>280221</v>
      </c>
      <c r="E88" s="3">
        <v>213638442.80000019</v>
      </c>
      <c r="G88" s="7">
        <f t="shared" si="14"/>
        <v>73.026475469262849</v>
      </c>
      <c r="H88" s="7">
        <f t="shared" si="15"/>
        <v>876.31770563115424</v>
      </c>
      <c r="I88" s="7">
        <f t="shared" si="16"/>
        <v>762.39269291023936</v>
      </c>
      <c r="J88" s="2">
        <f t="shared" si="17"/>
        <v>243791.08333333334</v>
      </c>
      <c r="K88" s="18">
        <f t="shared" si="18"/>
        <v>10.439949182966302</v>
      </c>
      <c r="M88" s="5">
        <f t="shared" si="19"/>
        <v>6.410649201785708E-3</v>
      </c>
      <c r="N88" s="5">
        <f t="shared" si="19"/>
        <v>5.8756332370776005E-3</v>
      </c>
      <c r="O88" s="6">
        <f t="shared" si="19"/>
        <v>1.3282329934234179E-3</v>
      </c>
      <c r="Q88" s="11">
        <f t="shared" si="24"/>
        <v>248306756</v>
      </c>
      <c r="R88" s="11">
        <f t="shared" si="24"/>
        <v>28406642</v>
      </c>
      <c r="S88" s="8">
        <f t="shared" si="24"/>
        <v>5126148063.2399998</v>
      </c>
      <c r="U88" s="6">
        <f t="shared" si="13"/>
        <v>0.54411598563025054</v>
      </c>
      <c r="V88" s="6">
        <f t="shared" si="13"/>
        <v>0.59562634452437369</v>
      </c>
      <c r="W88" s="6">
        <f t="shared" si="13"/>
        <v>3.1870289342742365E-2</v>
      </c>
      <c r="Y88" s="8">
        <f t="shared" si="21"/>
        <v>2741150729624.0923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Top 25% to 50%</v>
      </c>
      <c r="C89" s="2">
        <v>2832773</v>
      </c>
      <c r="D89" s="2">
        <v>270699</v>
      </c>
      <c r="E89" s="3">
        <v>213151958.35000038</v>
      </c>
      <c r="G89" s="7">
        <f t="shared" si="14"/>
        <v>75.244983749139223</v>
      </c>
      <c r="H89" s="7">
        <f t="shared" si="15"/>
        <v>902.93980498967062</v>
      </c>
      <c r="I89" s="7">
        <f t="shared" si="16"/>
        <v>787.41317237965552</v>
      </c>
      <c r="J89" s="2">
        <f t="shared" si="17"/>
        <v>236064.41666666666</v>
      </c>
      <c r="K89" s="18">
        <f t="shared" si="18"/>
        <v>10.464660009826412</v>
      </c>
      <c r="M89" s="5">
        <f t="shared" si="19"/>
        <v>6.2074713462961992E-3</v>
      </c>
      <c r="N89" s="5">
        <f t="shared" si="19"/>
        <v>5.6759773237682731E-3</v>
      </c>
      <c r="O89" s="6">
        <f t="shared" si="19"/>
        <v>1.3252084221486585E-3</v>
      </c>
      <c r="Q89" s="11">
        <f t="shared" si="24"/>
        <v>251139529</v>
      </c>
      <c r="R89" s="11">
        <f t="shared" si="24"/>
        <v>28677341</v>
      </c>
      <c r="S89" s="8">
        <f t="shared" si="24"/>
        <v>5339300021.5900002</v>
      </c>
      <c r="U89" s="6">
        <f t="shared" ref="U89:W152" si="26">+Q89/C$16</f>
        <v>0.55032345697654672</v>
      </c>
      <c r="V89" s="6">
        <f t="shared" si="26"/>
        <v>0.60130232184814192</v>
      </c>
      <c r="W89" s="6">
        <f t="shared" si="26"/>
        <v>3.3195497764891023E-2</v>
      </c>
      <c r="Y89" s="8">
        <f t="shared" si="21"/>
        <v>2612294155438.0723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Top 25% to 50%</v>
      </c>
      <c r="C90" s="2">
        <v>2743956</v>
      </c>
      <c r="D90" s="2">
        <v>261802</v>
      </c>
      <c r="E90" s="3">
        <v>212691266.38999939</v>
      </c>
      <c r="G90" s="7">
        <f t="shared" ref="G90:G153" si="27">IF(C90=0,0,+E90/C90)</f>
        <v>77.512637371007187</v>
      </c>
      <c r="H90" s="7">
        <f t="shared" ref="H90:H153" si="28">+G90*12</f>
        <v>930.15164845208619</v>
      </c>
      <c r="I90" s="7">
        <f t="shared" ref="I90:I153" si="29">IF(D90=0,0,E90/D90)</f>
        <v>812.41268741262252</v>
      </c>
      <c r="J90" s="2">
        <f t="shared" ref="J90:J153" si="30">+C90/12</f>
        <v>228663</v>
      </c>
      <c r="K90" s="18">
        <f t="shared" ref="K90:K153" si="31">IF(D90=0,0,C90/D90)</f>
        <v>10.481035286208661</v>
      </c>
      <c r="M90" s="5">
        <f t="shared" ref="M90:O153" si="32">+C90/C$16</f>
        <v>6.0128461565743295E-3</v>
      </c>
      <c r="N90" s="5">
        <f t="shared" si="32"/>
        <v>5.4894263197026276E-3</v>
      </c>
      <c r="O90" s="6">
        <f t="shared" si="32"/>
        <v>1.3223442079507903E-3</v>
      </c>
      <c r="Q90" s="11">
        <f t="shared" ref="Q90:S105" si="33">+Q89+C90</f>
        <v>253883485</v>
      </c>
      <c r="R90" s="11">
        <f t="shared" si="33"/>
        <v>28939143</v>
      </c>
      <c r="S90" s="8">
        <f t="shared" si="33"/>
        <v>5551991287.9799995</v>
      </c>
      <c r="U90" s="6">
        <f t="shared" si="26"/>
        <v>0.5563363031331211</v>
      </c>
      <c r="V90" s="6">
        <f t="shared" si="26"/>
        <v>0.60679174816784454</v>
      </c>
      <c r="W90" s="6">
        <f t="shared" si="26"/>
        <v>3.4517841972841815E-2</v>
      </c>
      <c r="Y90" s="8">
        <f t="shared" ref="Y90:Y153" si="34">((H90-$H$16)^2)*J90</f>
        <v>2489161207277.2578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Top 25% to 50%</v>
      </c>
      <c r="C91" s="2">
        <v>2661780</v>
      </c>
      <c r="D91" s="2">
        <v>253756</v>
      </c>
      <c r="E91" s="3">
        <v>212496857.18000031</v>
      </c>
      <c r="G91" s="7">
        <f t="shared" si="27"/>
        <v>79.832614708954267</v>
      </c>
      <c r="H91" s="7">
        <f t="shared" si="28"/>
        <v>957.99137650745115</v>
      </c>
      <c r="I91" s="7">
        <f t="shared" si="29"/>
        <v>837.4062374091659</v>
      </c>
      <c r="J91" s="2">
        <f t="shared" si="30"/>
        <v>221815</v>
      </c>
      <c r="K91" s="18">
        <f t="shared" si="31"/>
        <v>10.48952537082867</v>
      </c>
      <c r="M91" s="5">
        <f t="shared" si="32"/>
        <v>5.8327734273605041E-3</v>
      </c>
      <c r="N91" s="5">
        <f t="shared" si="32"/>
        <v>5.3207189600631769E-3</v>
      </c>
      <c r="O91" s="6">
        <f t="shared" si="32"/>
        <v>1.3211355269495534E-3</v>
      </c>
      <c r="Q91" s="11">
        <f t="shared" si="33"/>
        <v>256545265</v>
      </c>
      <c r="R91" s="11">
        <f t="shared" si="33"/>
        <v>29192899</v>
      </c>
      <c r="S91" s="8">
        <f t="shared" si="33"/>
        <v>5764488145.1599998</v>
      </c>
      <c r="U91" s="6">
        <f t="shared" si="26"/>
        <v>0.56216907656048154</v>
      </c>
      <c r="V91" s="6">
        <f t="shared" si="26"/>
        <v>0.61211246712790779</v>
      </c>
      <c r="W91" s="6">
        <f t="shared" si="26"/>
        <v>3.5838977499791369E-2</v>
      </c>
      <c r="Y91" s="8">
        <f t="shared" si="34"/>
        <v>2374038954277.9023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Top 25% to 50%</v>
      </c>
      <c r="C92" s="2">
        <v>2574711</v>
      </c>
      <c r="D92" s="2">
        <v>245058</v>
      </c>
      <c r="E92" s="3">
        <v>211341828.93000031</v>
      </c>
      <c r="G92" s="7">
        <f t="shared" si="27"/>
        <v>82.083709173573382</v>
      </c>
      <c r="H92" s="7">
        <f t="shared" si="28"/>
        <v>985.00451008288064</v>
      </c>
      <c r="I92" s="7">
        <f t="shared" si="29"/>
        <v>862.41554623803472</v>
      </c>
      <c r="J92" s="2">
        <f t="shared" si="30"/>
        <v>214559.25</v>
      </c>
      <c r="K92" s="18">
        <f t="shared" si="31"/>
        <v>10.506537227921553</v>
      </c>
      <c r="M92" s="5">
        <f t="shared" si="32"/>
        <v>5.6419786398322885E-3</v>
      </c>
      <c r="N92" s="5">
        <f t="shared" si="32"/>
        <v>5.1383405591007188E-3</v>
      </c>
      <c r="O92" s="6">
        <f t="shared" si="32"/>
        <v>1.3139544849522463E-3</v>
      </c>
      <c r="Q92" s="11">
        <f t="shared" si="33"/>
        <v>259119976</v>
      </c>
      <c r="R92" s="11">
        <f t="shared" si="33"/>
        <v>29437957</v>
      </c>
      <c r="S92" s="8">
        <f t="shared" si="33"/>
        <v>5975829974.0900002</v>
      </c>
      <c r="U92" s="6">
        <f t="shared" si="26"/>
        <v>0.56781105520031383</v>
      </c>
      <c r="V92" s="6">
        <f t="shared" si="26"/>
        <v>0.61725080768700846</v>
      </c>
      <c r="W92" s="6">
        <f t="shared" si="26"/>
        <v>3.7152931984743613E-2</v>
      </c>
      <c r="Y92" s="8">
        <f t="shared" si="34"/>
        <v>2258615941177.0176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Top 25% to 50%</v>
      </c>
      <c r="C93" s="2">
        <v>2488169</v>
      </c>
      <c r="D93" s="2">
        <v>236538</v>
      </c>
      <c r="E93" s="3">
        <v>209909632.85999966</v>
      </c>
      <c r="G93" s="7">
        <f t="shared" si="27"/>
        <v>84.363093045528515</v>
      </c>
      <c r="H93" s="7">
        <f t="shared" si="28"/>
        <v>1012.3571165463422</v>
      </c>
      <c r="I93" s="7">
        <f t="shared" si="29"/>
        <v>887.42456966745158</v>
      </c>
      <c r="J93" s="2">
        <f t="shared" si="30"/>
        <v>207347.41666666666</v>
      </c>
      <c r="K93" s="18">
        <f t="shared" si="31"/>
        <v>10.519108980375247</v>
      </c>
      <c r="M93" s="5">
        <f t="shared" si="32"/>
        <v>5.4523386703567373E-3</v>
      </c>
      <c r="N93" s="5">
        <f t="shared" si="32"/>
        <v>4.9596944362908608E-3</v>
      </c>
      <c r="O93" s="6">
        <f t="shared" si="32"/>
        <v>1.3050502350977055E-3</v>
      </c>
      <c r="Q93" s="11">
        <f t="shared" si="33"/>
        <v>261608145</v>
      </c>
      <c r="R93" s="11">
        <f t="shared" si="33"/>
        <v>29674495</v>
      </c>
      <c r="S93" s="8">
        <f t="shared" si="33"/>
        <v>6185739606.9499998</v>
      </c>
      <c r="U93" s="6">
        <f t="shared" si="26"/>
        <v>0.5732633938706706</v>
      </c>
      <c r="V93" s="6">
        <f t="shared" si="26"/>
        <v>0.62221050212329931</v>
      </c>
      <c r="W93" s="6">
        <f t="shared" si="26"/>
        <v>3.845798221984132E-2</v>
      </c>
      <c r="Y93" s="8">
        <f t="shared" si="34"/>
        <v>2146051462230.7766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Top 25% to 50%</v>
      </c>
      <c r="C94" s="2">
        <v>2423468</v>
      </c>
      <c r="D94" s="2">
        <v>230109</v>
      </c>
      <c r="E94" s="3">
        <v>209945421.7300005</v>
      </c>
      <c r="G94" s="7">
        <f t="shared" si="27"/>
        <v>86.630160468386833</v>
      </c>
      <c r="H94" s="7">
        <f t="shared" si="28"/>
        <v>1039.5619256206419</v>
      </c>
      <c r="I94" s="7">
        <f t="shared" si="29"/>
        <v>912.37379559252565</v>
      </c>
      <c r="J94" s="2">
        <f t="shared" si="30"/>
        <v>201955.66666666666</v>
      </c>
      <c r="K94" s="18">
        <f t="shared" si="31"/>
        <v>10.531826221486339</v>
      </c>
      <c r="M94" s="5">
        <f t="shared" si="32"/>
        <v>5.3105590065514446E-3</v>
      </c>
      <c r="N94" s="5">
        <f t="shared" si="32"/>
        <v>4.8248920978466621E-3</v>
      </c>
      <c r="O94" s="6">
        <f t="shared" si="32"/>
        <v>1.3052727416714731E-3</v>
      </c>
      <c r="Q94" s="11">
        <f t="shared" si="33"/>
        <v>264031613</v>
      </c>
      <c r="R94" s="11">
        <f t="shared" si="33"/>
        <v>29904604</v>
      </c>
      <c r="S94" s="8">
        <f t="shared" si="33"/>
        <v>6395685028.6800003</v>
      </c>
      <c r="U94" s="6">
        <f t="shared" si="26"/>
        <v>0.57857395287722202</v>
      </c>
      <c r="V94" s="6">
        <f t="shared" si="26"/>
        <v>0.62703539422114596</v>
      </c>
      <c r="W94" s="6">
        <f t="shared" si="26"/>
        <v>3.9763254961512791E-2</v>
      </c>
      <c r="Y94" s="8">
        <f t="shared" si="34"/>
        <v>2055045106590.1902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Top 25% to 50%</v>
      </c>
      <c r="C95" s="2">
        <v>2348812</v>
      </c>
      <c r="D95" s="2">
        <v>222954</v>
      </c>
      <c r="E95" s="3">
        <v>208998398.7699995</v>
      </c>
      <c r="G95" s="7">
        <f t="shared" si="27"/>
        <v>88.980471306345294</v>
      </c>
      <c r="H95" s="7">
        <f t="shared" si="28"/>
        <v>1067.7656556761435</v>
      </c>
      <c r="I95" s="7">
        <f t="shared" si="29"/>
        <v>937.40591678103783</v>
      </c>
      <c r="J95" s="2">
        <f t="shared" si="30"/>
        <v>195734.33333333334</v>
      </c>
      <c r="K95" s="18">
        <f t="shared" si="31"/>
        <v>10.53496236891915</v>
      </c>
      <c r="M95" s="5">
        <f t="shared" si="32"/>
        <v>5.1469648954705046E-3</v>
      </c>
      <c r="N95" s="5">
        <f t="shared" si="32"/>
        <v>4.6748670968250038E-3</v>
      </c>
      <c r="O95" s="6">
        <f t="shared" si="32"/>
        <v>1.2993849102282324E-3</v>
      </c>
      <c r="Q95" s="11">
        <f t="shared" si="33"/>
        <v>266380425</v>
      </c>
      <c r="R95" s="11">
        <f t="shared" si="33"/>
        <v>30127558</v>
      </c>
      <c r="S95" s="8">
        <f t="shared" si="33"/>
        <v>6604683427.4499998</v>
      </c>
      <c r="U95" s="6">
        <f t="shared" si="26"/>
        <v>0.58372091777269253</v>
      </c>
      <c r="V95" s="6">
        <f t="shared" si="26"/>
        <v>0.63171026131797103</v>
      </c>
      <c r="W95" s="6">
        <f t="shared" si="26"/>
        <v>4.1062639871741025E-2</v>
      </c>
      <c r="Y95" s="8">
        <f t="shared" si="34"/>
        <v>1956674487661.9524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Top 25% to 50%</v>
      </c>
      <c r="C96" s="2">
        <v>2289527</v>
      </c>
      <c r="D96" s="2">
        <v>217073</v>
      </c>
      <c r="E96" s="3">
        <v>208914831.77000046</v>
      </c>
      <c r="G96" s="7">
        <f t="shared" si="27"/>
        <v>91.248031479864821</v>
      </c>
      <c r="H96" s="7">
        <f t="shared" si="28"/>
        <v>1094.9763777583778</v>
      </c>
      <c r="I96" s="7">
        <f t="shared" si="29"/>
        <v>962.41739769570813</v>
      </c>
      <c r="J96" s="2">
        <f t="shared" si="30"/>
        <v>190793.91666666666</v>
      </c>
      <c r="K96" s="18">
        <f t="shared" si="31"/>
        <v>10.547267509086804</v>
      </c>
      <c r="M96" s="5">
        <f t="shared" si="32"/>
        <v>5.0170533428098539E-3</v>
      </c>
      <c r="N96" s="5">
        <f t="shared" si="32"/>
        <v>4.5515551428056637E-3</v>
      </c>
      <c r="O96" s="6">
        <f t="shared" si="32"/>
        <v>1.2988653574496902E-3</v>
      </c>
      <c r="Q96" s="11">
        <f t="shared" si="33"/>
        <v>268669952</v>
      </c>
      <c r="R96" s="11">
        <f t="shared" si="33"/>
        <v>30344631</v>
      </c>
      <c r="S96" s="8">
        <f t="shared" si="33"/>
        <v>6813598259.2200003</v>
      </c>
      <c r="U96" s="6">
        <f t="shared" si="26"/>
        <v>0.58873797111550241</v>
      </c>
      <c r="V96" s="6">
        <f t="shared" si="26"/>
        <v>0.63626181646077662</v>
      </c>
      <c r="W96" s="6">
        <f t="shared" si="26"/>
        <v>4.2361505229190716E-2</v>
      </c>
      <c r="Y96" s="8">
        <f t="shared" si="34"/>
        <v>1874599265797.8884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Top 25% to 50%</v>
      </c>
      <c r="C97" s="2">
        <v>2230521</v>
      </c>
      <c r="D97" s="2">
        <v>211185</v>
      </c>
      <c r="E97" s="3">
        <v>208528823.55999947</v>
      </c>
      <c r="G97" s="7">
        <f t="shared" si="27"/>
        <v>93.488841198984218</v>
      </c>
      <c r="H97" s="7">
        <f t="shared" si="28"/>
        <v>1121.8660943878106</v>
      </c>
      <c r="I97" s="7">
        <f t="shared" si="29"/>
        <v>987.42251372019541</v>
      </c>
      <c r="J97" s="2">
        <f t="shared" si="30"/>
        <v>185876.75</v>
      </c>
      <c r="K97" s="18">
        <f t="shared" si="31"/>
        <v>10.561929114283686</v>
      </c>
      <c r="M97" s="5">
        <f t="shared" si="32"/>
        <v>4.8877531644123777E-3</v>
      </c>
      <c r="N97" s="5">
        <f t="shared" si="32"/>
        <v>4.4280964138027953E-3</v>
      </c>
      <c r="O97" s="6">
        <f t="shared" si="32"/>
        <v>1.2964654670856906E-3</v>
      </c>
      <c r="Q97" s="11">
        <f t="shared" si="33"/>
        <v>270900473</v>
      </c>
      <c r="R97" s="11">
        <f t="shared" si="33"/>
        <v>30555816</v>
      </c>
      <c r="S97" s="8">
        <f t="shared" si="33"/>
        <v>7022127082.7799997</v>
      </c>
      <c r="U97" s="6">
        <f t="shared" si="26"/>
        <v>0.59362572427991478</v>
      </c>
      <c r="V97" s="6">
        <f t="shared" si="26"/>
        <v>0.64068991287457944</v>
      </c>
      <c r="W97" s="6">
        <f t="shared" si="26"/>
        <v>4.3657970696276409E-2</v>
      </c>
      <c r="Y97" s="8">
        <f t="shared" si="34"/>
        <v>1795087425748.3621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Top 25% to 50%</v>
      </c>
      <c r="C98" s="2">
        <v>2169902</v>
      </c>
      <c r="D98" s="2">
        <v>205513</v>
      </c>
      <c r="E98" s="3">
        <v>208061875.47000027</v>
      </c>
      <c r="G98" s="7">
        <f t="shared" si="27"/>
        <v>95.88537891112145</v>
      </c>
      <c r="H98" s="7">
        <f t="shared" si="28"/>
        <v>1150.6245469334574</v>
      </c>
      <c r="I98" s="7">
        <f t="shared" si="29"/>
        <v>1012.402502372114</v>
      </c>
      <c r="J98" s="2">
        <f t="shared" si="30"/>
        <v>180825.16666666666</v>
      </c>
      <c r="K98" s="18">
        <f t="shared" si="31"/>
        <v>10.558465887802718</v>
      </c>
      <c r="M98" s="5">
        <f t="shared" si="32"/>
        <v>4.7549184100776215E-3</v>
      </c>
      <c r="N98" s="5">
        <f t="shared" si="32"/>
        <v>4.3091667414345419E-3</v>
      </c>
      <c r="O98" s="6">
        <f t="shared" si="32"/>
        <v>1.2935623572744399E-3</v>
      </c>
      <c r="Q98" s="11">
        <f t="shared" si="33"/>
        <v>273070375</v>
      </c>
      <c r="R98" s="11">
        <f t="shared" si="33"/>
        <v>30761329</v>
      </c>
      <c r="S98" s="8">
        <f t="shared" si="33"/>
        <v>7230188958.25</v>
      </c>
      <c r="U98" s="6">
        <f t="shared" si="26"/>
        <v>0.59838064268999236</v>
      </c>
      <c r="V98" s="6">
        <f t="shared" si="26"/>
        <v>0.64499907961601399</v>
      </c>
      <c r="W98" s="6">
        <f t="shared" si="26"/>
        <v>4.4951533053550846E-2</v>
      </c>
      <c r="Y98" s="8">
        <f t="shared" si="34"/>
        <v>1714130791053.6321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Top 25% to 50%</v>
      </c>
      <c r="C99" s="2">
        <v>2104582</v>
      </c>
      <c r="D99" s="2">
        <v>199070</v>
      </c>
      <c r="E99" s="3">
        <v>206517528.30000019</v>
      </c>
      <c r="G99" s="7">
        <f t="shared" si="27"/>
        <v>98.127575119429977</v>
      </c>
      <c r="H99" s="7">
        <f t="shared" si="28"/>
        <v>1177.5309014331597</v>
      </c>
      <c r="I99" s="7">
        <f t="shared" si="29"/>
        <v>1037.4116054654151</v>
      </c>
      <c r="J99" s="2">
        <f t="shared" si="30"/>
        <v>175381.83333333334</v>
      </c>
      <c r="K99" s="18">
        <f t="shared" si="31"/>
        <v>10.572070126086301</v>
      </c>
      <c r="M99" s="5">
        <f t="shared" si="32"/>
        <v>4.6117823281042096E-3</v>
      </c>
      <c r="N99" s="5">
        <f t="shared" si="32"/>
        <v>4.174070853023285E-3</v>
      </c>
      <c r="O99" s="6">
        <f t="shared" si="32"/>
        <v>1.2839608415658908E-3</v>
      </c>
      <c r="Q99" s="11">
        <f t="shared" si="33"/>
        <v>275174957</v>
      </c>
      <c r="R99" s="11">
        <f t="shared" si="33"/>
        <v>30960399</v>
      </c>
      <c r="S99" s="8">
        <f t="shared" si="33"/>
        <v>7436706486.5500002</v>
      </c>
      <c r="U99" s="6">
        <f t="shared" si="26"/>
        <v>0.60299242501809658</v>
      </c>
      <c r="V99" s="6">
        <f t="shared" si="26"/>
        <v>0.64917315046903723</v>
      </c>
      <c r="W99" s="6">
        <f t="shared" si="26"/>
        <v>4.6235493895116733E-2</v>
      </c>
      <c r="Y99" s="8">
        <f t="shared" si="34"/>
        <v>1633599970877.3555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Top 25% to 50%</v>
      </c>
      <c r="C100" s="2">
        <v>2054479</v>
      </c>
      <c r="D100" s="2">
        <v>194298</v>
      </c>
      <c r="E100" s="3">
        <v>206427352.64999962</v>
      </c>
      <c r="G100" s="7">
        <f t="shared" si="27"/>
        <v>100.47674016137407</v>
      </c>
      <c r="H100" s="7">
        <f t="shared" si="28"/>
        <v>1205.7208819364887</v>
      </c>
      <c r="I100" s="7">
        <f t="shared" si="29"/>
        <v>1062.4265440200086</v>
      </c>
      <c r="J100" s="2">
        <f t="shared" si="30"/>
        <v>171206.58333333334</v>
      </c>
      <c r="K100" s="18">
        <f t="shared" si="31"/>
        <v>10.573855623835552</v>
      </c>
      <c r="M100" s="5">
        <f t="shared" si="32"/>
        <v>4.5019913434882599E-3</v>
      </c>
      <c r="N100" s="5">
        <f t="shared" si="32"/>
        <v>4.0740122499659326E-3</v>
      </c>
      <c r="O100" s="6">
        <f t="shared" si="32"/>
        <v>1.2834002014864912E-3</v>
      </c>
      <c r="Q100" s="11">
        <f t="shared" si="33"/>
        <v>277229436</v>
      </c>
      <c r="R100" s="11">
        <f t="shared" si="33"/>
        <v>31154697</v>
      </c>
      <c r="S100" s="8">
        <f t="shared" si="33"/>
        <v>7643133839.1999998</v>
      </c>
      <c r="U100" s="6">
        <f t="shared" si="26"/>
        <v>0.60749441636158485</v>
      </c>
      <c r="V100" s="6">
        <f t="shared" si="26"/>
        <v>0.65324716271900318</v>
      </c>
      <c r="W100" s="6">
        <f t="shared" si="26"/>
        <v>4.7518894096603224E-2</v>
      </c>
      <c r="Y100" s="8">
        <f t="shared" si="34"/>
        <v>1565385990057.9604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Top 25% to 50%</v>
      </c>
      <c r="C101" s="2">
        <v>1998555</v>
      </c>
      <c r="D101" s="2">
        <v>188962</v>
      </c>
      <c r="E101" s="3">
        <v>205484488.35000038</v>
      </c>
      <c r="G101" s="7">
        <f t="shared" si="27"/>
        <v>102.81652911728743</v>
      </c>
      <c r="H101" s="7">
        <f t="shared" si="28"/>
        <v>1233.7983494074492</v>
      </c>
      <c r="I101" s="7">
        <f t="shared" si="29"/>
        <v>1087.4381534382594</v>
      </c>
      <c r="J101" s="2">
        <f t="shared" si="30"/>
        <v>166546.25</v>
      </c>
      <c r="K101" s="18">
        <f t="shared" si="31"/>
        <v>10.576491569733598</v>
      </c>
      <c r="M101" s="5">
        <f t="shared" si="32"/>
        <v>4.3794447689585432E-3</v>
      </c>
      <c r="N101" s="5">
        <f t="shared" si="32"/>
        <v>3.9621277768070824E-3</v>
      </c>
      <c r="O101" s="6">
        <f t="shared" si="32"/>
        <v>1.2775382252655147E-3</v>
      </c>
      <c r="Q101" s="11">
        <f t="shared" si="33"/>
        <v>279227991</v>
      </c>
      <c r="R101" s="11">
        <f t="shared" si="33"/>
        <v>31343659</v>
      </c>
      <c r="S101" s="8">
        <f t="shared" si="33"/>
        <v>7848618327.5500002</v>
      </c>
      <c r="U101" s="6">
        <f t="shared" si="26"/>
        <v>0.61187386113054343</v>
      </c>
      <c r="V101" s="6">
        <f t="shared" si="26"/>
        <v>0.65720929049581034</v>
      </c>
      <c r="W101" s="6">
        <f t="shared" si="26"/>
        <v>4.8796432321868741E-2</v>
      </c>
      <c r="Y101" s="8">
        <f t="shared" si="34"/>
        <v>1494627054025.9138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Top 25% to 50%</v>
      </c>
      <c r="C102" s="2">
        <v>2354602</v>
      </c>
      <c r="D102" s="2">
        <v>222386</v>
      </c>
      <c r="E102" s="3">
        <v>247958490.7699995</v>
      </c>
      <c r="G102" s="7">
        <f t="shared" si="27"/>
        <v>105.30802690645787</v>
      </c>
      <c r="H102" s="7">
        <f t="shared" si="28"/>
        <v>1263.6963228774944</v>
      </c>
      <c r="I102" s="7">
        <f t="shared" si="29"/>
        <v>1114.9914597591553</v>
      </c>
      <c r="J102" s="2">
        <f t="shared" si="30"/>
        <v>196216.83333333334</v>
      </c>
      <c r="K102" s="18">
        <f t="shared" si="31"/>
        <v>10.587905713489159</v>
      </c>
      <c r="M102" s="5">
        <f t="shared" si="32"/>
        <v>5.1596525549105852E-3</v>
      </c>
      <c r="N102" s="5">
        <f t="shared" si="32"/>
        <v>4.6629573553043464E-3</v>
      </c>
      <c r="O102" s="6">
        <f t="shared" si="32"/>
        <v>1.5416076064012066E-3</v>
      </c>
      <c r="Q102" s="11">
        <f t="shared" si="33"/>
        <v>281582593</v>
      </c>
      <c r="R102" s="11">
        <f t="shared" si="33"/>
        <v>31566045</v>
      </c>
      <c r="S102" s="8">
        <f t="shared" si="33"/>
        <v>8096576818.3199997</v>
      </c>
      <c r="U102" s="6">
        <f t="shared" si="26"/>
        <v>0.617033513685454</v>
      </c>
      <c r="V102" s="6">
        <f t="shared" si="26"/>
        <v>0.66187224785111465</v>
      </c>
      <c r="W102" s="6">
        <f t="shared" si="26"/>
        <v>5.0338039928269948E-2</v>
      </c>
      <c r="Y102" s="8">
        <f t="shared" si="34"/>
        <v>1725925053710.4861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Top 25% to 50%</v>
      </c>
      <c r="C103" s="2">
        <v>2641356</v>
      </c>
      <c r="D103" s="2">
        <v>249188</v>
      </c>
      <c r="E103" s="3">
        <v>285917012.65999985</v>
      </c>
      <c r="G103" s="7">
        <f t="shared" si="27"/>
        <v>108.24629949919657</v>
      </c>
      <c r="H103" s="7">
        <f t="shared" si="28"/>
        <v>1298.9555939903589</v>
      </c>
      <c r="I103" s="7">
        <f t="shared" si="29"/>
        <v>1147.3947889143933</v>
      </c>
      <c r="J103" s="2">
        <f t="shared" si="30"/>
        <v>220113</v>
      </c>
      <c r="K103" s="18">
        <f t="shared" si="31"/>
        <v>10.599852320336453</v>
      </c>
      <c r="M103" s="5">
        <f t="shared" si="32"/>
        <v>5.7880182017293804E-3</v>
      </c>
      <c r="N103" s="5">
        <f t="shared" si="32"/>
        <v>5.2249377993829624E-3</v>
      </c>
      <c r="O103" s="6">
        <f t="shared" si="32"/>
        <v>1.7776033405729004E-3</v>
      </c>
      <c r="Q103" s="11">
        <f t="shared" si="33"/>
        <v>284223949</v>
      </c>
      <c r="R103" s="11">
        <f t="shared" si="33"/>
        <v>31815233</v>
      </c>
      <c r="S103" s="8">
        <f t="shared" si="33"/>
        <v>8382493830.9799995</v>
      </c>
      <c r="U103" s="6">
        <f t="shared" si="26"/>
        <v>0.62282153188718337</v>
      </c>
      <c r="V103" s="6">
        <f t="shared" si="26"/>
        <v>0.66709718565049758</v>
      </c>
      <c r="W103" s="6">
        <f t="shared" si="26"/>
        <v>5.2115643268842847E-2</v>
      </c>
      <c r="Y103" s="8">
        <f t="shared" si="34"/>
        <v>1890354208567.1697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Top 25% to 50%</v>
      </c>
      <c r="C104" s="2">
        <v>2557972</v>
      </c>
      <c r="D104" s="2">
        <v>241227</v>
      </c>
      <c r="E104" s="3">
        <v>285226465.92000008</v>
      </c>
      <c r="G104" s="7">
        <f t="shared" si="27"/>
        <v>111.50492105464801</v>
      </c>
      <c r="H104" s="7">
        <f t="shared" si="28"/>
        <v>1338.0590526557762</v>
      </c>
      <c r="I104" s="7">
        <f t="shared" si="29"/>
        <v>1182.3985951821317</v>
      </c>
      <c r="J104" s="2">
        <f t="shared" si="30"/>
        <v>213164.33333333334</v>
      </c>
      <c r="K104" s="18">
        <f t="shared" si="31"/>
        <v>10.604003697761859</v>
      </c>
      <c r="M104" s="5">
        <f t="shared" si="32"/>
        <v>5.6052983753473997E-3</v>
      </c>
      <c r="N104" s="5">
        <f t="shared" si="32"/>
        <v>5.0580127074006526E-3</v>
      </c>
      <c r="O104" s="6">
        <f t="shared" si="32"/>
        <v>1.7733100731649025E-3</v>
      </c>
      <c r="Q104" s="11">
        <f t="shared" si="33"/>
        <v>286781921</v>
      </c>
      <c r="R104" s="11">
        <f t="shared" si="33"/>
        <v>32056460</v>
      </c>
      <c r="S104" s="8">
        <f t="shared" si="33"/>
        <v>8667720296.8999996</v>
      </c>
      <c r="U104" s="6">
        <f t="shared" si="26"/>
        <v>0.62842683026253077</v>
      </c>
      <c r="V104" s="6">
        <f t="shared" si="26"/>
        <v>0.67215519835789828</v>
      </c>
      <c r="W104" s="6">
        <f t="shared" si="26"/>
        <v>5.3888953342007752E-2</v>
      </c>
      <c r="Y104" s="8">
        <f t="shared" si="34"/>
        <v>1782149317648.1179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Top 25% to 50%</v>
      </c>
      <c r="C105" s="2">
        <v>2142154</v>
      </c>
      <c r="D105" s="2">
        <v>202084</v>
      </c>
      <c r="E105" s="3">
        <v>245502851.05000114</v>
      </c>
      <c r="G105" s="7">
        <f t="shared" si="27"/>
        <v>114.60560307522294</v>
      </c>
      <c r="H105" s="7">
        <f t="shared" si="28"/>
        <v>1375.2672369026754</v>
      </c>
      <c r="I105" s="7">
        <f t="shared" si="29"/>
        <v>1214.8554613428137</v>
      </c>
      <c r="J105" s="2">
        <f t="shared" si="30"/>
        <v>178512.83333333334</v>
      </c>
      <c r="K105" s="18">
        <f t="shared" si="31"/>
        <v>10.60031472061123</v>
      </c>
      <c r="M105" s="5">
        <f t="shared" si="32"/>
        <v>4.6941140622117575E-3</v>
      </c>
      <c r="N105" s="5">
        <f t="shared" si="32"/>
        <v>4.2372679673600118E-3</v>
      </c>
      <c r="O105" s="6">
        <f t="shared" si="32"/>
        <v>1.5263404023656655E-3</v>
      </c>
      <c r="Q105" s="11">
        <f t="shared" si="33"/>
        <v>288924075</v>
      </c>
      <c r="R105" s="11">
        <f t="shared" si="33"/>
        <v>32258544</v>
      </c>
      <c r="S105" s="8">
        <f t="shared" si="33"/>
        <v>8913223147.9500008</v>
      </c>
      <c r="U105" s="6">
        <f t="shared" si="26"/>
        <v>0.63312094432474253</v>
      </c>
      <c r="V105" s="6">
        <f t="shared" si="26"/>
        <v>0.67639246632525829</v>
      </c>
      <c r="W105" s="6">
        <f t="shared" si="26"/>
        <v>5.5415293744373414E-2</v>
      </c>
      <c r="Y105" s="8">
        <f t="shared" si="34"/>
        <v>1454283655359.0139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Top 25% to 50%</v>
      </c>
      <c r="C106" s="2">
        <v>2415110</v>
      </c>
      <c r="D106" s="2">
        <v>227737</v>
      </c>
      <c r="E106" s="3">
        <v>284081325.73999977</v>
      </c>
      <c r="G106" s="7">
        <f t="shared" si="27"/>
        <v>117.62666120383741</v>
      </c>
      <c r="H106" s="7">
        <f t="shared" si="28"/>
        <v>1411.5199344460489</v>
      </c>
      <c r="I106" s="7">
        <f t="shared" si="29"/>
        <v>1247.4096248743058</v>
      </c>
      <c r="J106" s="2">
        <f t="shared" si="30"/>
        <v>201259.16666666666</v>
      </c>
      <c r="K106" s="18">
        <f t="shared" si="31"/>
        <v>10.60482047273829</v>
      </c>
      <c r="M106" s="5">
        <f t="shared" si="32"/>
        <v>5.2922440743234326E-3</v>
      </c>
      <c r="N106" s="5">
        <f t="shared" si="32"/>
        <v>4.7751563462850441E-3</v>
      </c>
      <c r="O106" s="6">
        <f t="shared" si="32"/>
        <v>1.7661905072794914E-3</v>
      </c>
      <c r="Q106" s="11">
        <f t="shared" ref="Q106:S121" si="35">+Q105+C106</f>
        <v>291339185</v>
      </c>
      <c r="R106" s="11">
        <f t="shared" si="35"/>
        <v>32486281</v>
      </c>
      <c r="S106" s="8">
        <f t="shared" si="35"/>
        <v>9197304473.6900005</v>
      </c>
      <c r="U106" s="6">
        <f t="shared" si="26"/>
        <v>0.63841318839906602</v>
      </c>
      <c r="V106" s="6">
        <f t="shared" si="26"/>
        <v>0.68116762267154329</v>
      </c>
      <c r="W106" s="6">
        <f t="shared" si="26"/>
        <v>5.7181484251652911E-2</v>
      </c>
      <c r="Y106" s="8">
        <f t="shared" si="34"/>
        <v>1598204764160.1016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Top 25% to 50%</v>
      </c>
      <c r="C107" s="2">
        <v>2331437</v>
      </c>
      <c r="D107" s="2">
        <v>219402</v>
      </c>
      <c r="E107" s="3">
        <v>281365606.39999962</v>
      </c>
      <c r="G107" s="7">
        <f t="shared" si="27"/>
        <v>120.68334096096082</v>
      </c>
      <c r="H107" s="7">
        <f t="shared" si="28"/>
        <v>1448.2000915315298</v>
      </c>
      <c r="I107" s="7">
        <f t="shared" si="29"/>
        <v>1282.4204264318448</v>
      </c>
      <c r="J107" s="2">
        <f t="shared" si="30"/>
        <v>194286.41666666666</v>
      </c>
      <c r="K107" s="18">
        <f t="shared" si="31"/>
        <v>10.626325193024677</v>
      </c>
      <c r="M107" s="5">
        <f t="shared" si="32"/>
        <v>5.1088909606222489E-3</v>
      </c>
      <c r="N107" s="5">
        <f t="shared" si="32"/>
        <v>4.6003892766113162E-3</v>
      </c>
      <c r="O107" s="6">
        <f t="shared" si="32"/>
        <v>1.7493063361490966E-3</v>
      </c>
      <c r="Q107" s="11">
        <f t="shared" si="35"/>
        <v>293670622</v>
      </c>
      <c r="R107" s="11">
        <f t="shared" si="35"/>
        <v>32705683</v>
      </c>
      <c r="S107" s="8">
        <f t="shared" si="35"/>
        <v>9478670080.0900002</v>
      </c>
      <c r="U107" s="6">
        <f t="shared" si="26"/>
        <v>0.64352207935968819</v>
      </c>
      <c r="V107" s="6">
        <f t="shared" si="26"/>
        <v>0.68576801194815462</v>
      </c>
      <c r="W107" s="6">
        <f t="shared" si="26"/>
        <v>5.8930790587802005E-2</v>
      </c>
      <c r="Y107" s="8">
        <f t="shared" si="34"/>
        <v>1502930891795.0276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Top 25% to 50%</v>
      </c>
      <c r="C108" s="2">
        <v>1951728</v>
      </c>
      <c r="D108" s="2">
        <v>183793</v>
      </c>
      <c r="E108" s="3">
        <v>241673955.20000076</v>
      </c>
      <c r="G108" s="7">
        <f t="shared" si="27"/>
        <v>123.82563308001974</v>
      </c>
      <c r="H108" s="7">
        <f t="shared" si="28"/>
        <v>1485.9075969602368</v>
      </c>
      <c r="I108" s="7">
        <f t="shared" si="29"/>
        <v>1314.924698982011</v>
      </c>
      <c r="J108" s="2">
        <f t="shared" si="30"/>
        <v>162644</v>
      </c>
      <c r="K108" s="18">
        <f t="shared" si="31"/>
        <v>10.619163950748941</v>
      </c>
      <c r="M108" s="5">
        <f t="shared" si="32"/>
        <v>4.276832501497292E-3</v>
      </c>
      <c r="N108" s="5">
        <f t="shared" si="32"/>
        <v>3.853744935398144E-3</v>
      </c>
      <c r="O108" s="6">
        <f t="shared" si="32"/>
        <v>1.5025353898889854E-3</v>
      </c>
      <c r="Q108" s="11">
        <f t="shared" si="35"/>
        <v>295622350</v>
      </c>
      <c r="R108" s="11">
        <f t="shared" si="35"/>
        <v>32889476</v>
      </c>
      <c r="S108" s="8">
        <f t="shared" si="35"/>
        <v>9720344035.2900009</v>
      </c>
      <c r="U108" s="6">
        <f t="shared" si="26"/>
        <v>0.64779891186118554</v>
      </c>
      <c r="V108" s="6">
        <f t="shared" si="26"/>
        <v>0.68962175688355276</v>
      </c>
      <c r="W108" s="6">
        <f t="shared" si="26"/>
        <v>6.0433325977690987E-2</v>
      </c>
      <c r="Y108" s="8">
        <f t="shared" si="34"/>
        <v>1224272720160.1326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Top 25% to 50%</v>
      </c>
      <c r="C109" s="2">
        <v>2190981</v>
      </c>
      <c r="D109" s="2">
        <v>206101</v>
      </c>
      <c r="E109" s="3">
        <v>277705138.65999985</v>
      </c>
      <c r="G109" s="7">
        <f t="shared" si="27"/>
        <v>126.74922268152935</v>
      </c>
      <c r="H109" s="7">
        <f t="shared" si="28"/>
        <v>1520.9906721783523</v>
      </c>
      <c r="I109" s="7">
        <f t="shared" si="29"/>
        <v>1347.4225678672101</v>
      </c>
      <c r="J109" s="2">
        <f t="shared" si="30"/>
        <v>182581.75</v>
      </c>
      <c r="K109" s="18">
        <f t="shared" si="31"/>
        <v>10.630617997971868</v>
      </c>
      <c r="M109" s="5">
        <f t="shared" si="32"/>
        <v>4.8011089408785635E-3</v>
      </c>
      <c r="N109" s="5">
        <f t="shared" si="32"/>
        <v>4.3214958400509974E-3</v>
      </c>
      <c r="O109" s="6">
        <f t="shared" si="32"/>
        <v>1.7265484749706132E-3</v>
      </c>
      <c r="Q109" s="11">
        <f t="shared" si="35"/>
        <v>297813331</v>
      </c>
      <c r="R109" s="11">
        <f t="shared" si="35"/>
        <v>33095577</v>
      </c>
      <c r="S109" s="8">
        <f t="shared" si="35"/>
        <v>9998049173.9500008</v>
      </c>
      <c r="U109" s="6">
        <f t="shared" si="26"/>
        <v>0.65260002080206414</v>
      </c>
      <c r="V109" s="6">
        <f t="shared" si="26"/>
        <v>0.6939432527236038</v>
      </c>
      <c r="W109" s="6">
        <f t="shared" si="26"/>
        <v>6.2159874452661606E-2</v>
      </c>
      <c r="Y109" s="8">
        <f t="shared" si="34"/>
        <v>1339426821619.8877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Top 25% to 50%</v>
      </c>
      <c r="C110" s="2">
        <v>2137338</v>
      </c>
      <c r="D110" s="2">
        <v>200812</v>
      </c>
      <c r="E110" s="3">
        <v>277611786.6099987</v>
      </c>
      <c r="G110" s="7">
        <f t="shared" si="27"/>
        <v>129.88670327762793</v>
      </c>
      <c r="H110" s="7">
        <f t="shared" si="28"/>
        <v>1558.6404393315352</v>
      </c>
      <c r="I110" s="7">
        <f t="shared" si="29"/>
        <v>1382.446201472017</v>
      </c>
      <c r="J110" s="2">
        <f t="shared" si="30"/>
        <v>178111.5</v>
      </c>
      <c r="K110" s="18">
        <f t="shared" si="31"/>
        <v>10.643477481425412</v>
      </c>
      <c r="M110" s="5">
        <f t="shared" si="32"/>
        <v>4.6835607344287824E-3</v>
      </c>
      <c r="N110" s="5">
        <f t="shared" si="32"/>
        <v>4.2105968560672722E-3</v>
      </c>
      <c r="O110" s="6">
        <f t="shared" si="32"/>
        <v>1.7259680865761363E-3</v>
      </c>
      <c r="Q110" s="11">
        <f t="shared" si="35"/>
        <v>299950669</v>
      </c>
      <c r="R110" s="11">
        <f t="shared" si="35"/>
        <v>33296389</v>
      </c>
      <c r="S110" s="8">
        <f t="shared" si="35"/>
        <v>10275660960.559999</v>
      </c>
      <c r="U110" s="6">
        <f t="shared" si="26"/>
        <v>0.65728358153649291</v>
      </c>
      <c r="V110" s="6">
        <f t="shared" si="26"/>
        <v>0.69815384957967108</v>
      </c>
      <c r="W110" s="6">
        <f t="shared" si="26"/>
        <v>6.3885842539237736E-2</v>
      </c>
      <c r="Y110" s="8">
        <f t="shared" si="34"/>
        <v>1270559577929.3501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Top 25% to 50%</v>
      </c>
      <c r="C111" s="2">
        <v>1781830</v>
      </c>
      <c r="D111" s="2">
        <v>167476</v>
      </c>
      <c r="E111" s="3">
        <v>236961590</v>
      </c>
      <c r="G111" s="7">
        <f t="shared" si="27"/>
        <v>132.9877653872704</v>
      </c>
      <c r="H111" s="7">
        <f t="shared" si="28"/>
        <v>1595.8531846472447</v>
      </c>
      <c r="I111" s="7">
        <f t="shared" si="29"/>
        <v>1414.8987914686284</v>
      </c>
      <c r="J111" s="2">
        <f t="shared" si="30"/>
        <v>148485.83333333334</v>
      </c>
      <c r="K111" s="18">
        <f t="shared" si="31"/>
        <v>10.63931548400965</v>
      </c>
      <c r="M111" s="5">
        <f t="shared" si="32"/>
        <v>3.9045340621966379E-3</v>
      </c>
      <c r="N111" s="5">
        <f t="shared" si="32"/>
        <v>3.5116124487915186E-3</v>
      </c>
      <c r="O111" s="6">
        <f t="shared" si="32"/>
        <v>1.4732376714930461E-3</v>
      </c>
      <c r="Q111" s="11">
        <f t="shared" si="35"/>
        <v>301732499</v>
      </c>
      <c r="R111" s="11">
        <f t="shared" si="35"/>
        <v>33463865</v>
      </c>
      <c r="S111" s="8">
        <f t="shared" si="35"/>
        <v>10512622550.559999</v>
      </c>
      <c r="U111" s="6">
        <f t="shared" si="26"/>
        <v>0.66118811559868951</v>
      </c>
      <c r="V111" s="6">
        <f t="shared" si="26"/>
        <v>0.70166546202846258</v>
      </c>
      <c r="W111" s="6">
        <f t="shared" si="26"/>
        <v>6.535908021073078E-2</v>
      </c>
      <c r="Y111" s="8">
        <f t="shared" si="34"/>
        <v>1029914256060.5853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Top 25% to 50%</v>
      </c>
      <c r="C112" s="2">
        <v>2034876</v>
      </c>
      <c r="D112" s="2">
        <v>190918</v>
      </c>
      <c r="E112" s="3">
        <v>276329380.97000122</v>
      </c>
      <c r="G112" s="7">
        <f t="shared" si="27"/>
        <v>135.79666818518731</v>
      </c>
      <c r="H112" s="7">
        <f t="shared" si="28"/>
        <v>1629.5600182222479</v>
      </c>
      <c r="I112" s="7">
        <f t="shared" si="29"/>
        <v>1447.372070574808</v>
      </c>
      <c r="J112" s="2">
        <f t="shared" si="30"/>
        <v>169573</v>
      </c>
      <c r="K112" s="18">
        <f t="shared" si="31"/>
        <v>10.658376894792529</v>
      </c>
      <c r="M112" s="5">
        <f t="shared" si="32"/>
        <v>4.4590351797570166E-3</v>
      </c>
      <c r="N112" s="5">
        <f t="shared" si="32"/>
        <v>4.0031409007761061E-3</v>
      </c>
      <c r="O112" s="6">
        <f t="shared" si="32"/>
        <v>1.7179951138298806E-3</v>
      </c>
      <c r="Q112" s="11">
        <f t="shared" si="35"/>
        <v>303767375</v>
      </c>
      <c r="R112" s="11">
        <f t="shared" si="35"/>
        <v>33654783</v>
      </c>
      <c r="S112" s="8">
        <f t="shared" si="35"/>
        <v>10788951931.530001</v>
      </c>
      <c r="U112" s="6">
        <f t="shared" si="26"/>
        <v>0.66564715077844649</v>
      </c>
      <c r="V112" s="6">
        <f t="shared" si="26"/>
        <v>0.70566860292923872</v>
      </c>
      <c r="W112" s="6">
        <f t="shared" si="26"/>
        <v>6.707707532456067E-2</v>
      </c>
      <c r="Y112" s="8">
        <f t="shared" si="34"/>
        <v>1146263182952.197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Top 25% to 50%</v>
      </c>
      <c r="C113" s="2">
        <v>1974658</v>
      </c>
      <c r="D113" s="2">
        <v>185288</v>
      </c>
      <c r="E113" s="3">
        <v>274672795.82999992</v>
      </c>
      <c r="G113" s="7">
        <f t="shared" si="27"/>
        <v>139.09892033455915</v>
      </c>
      <c r="H113" s="7">
        <f t="shared" si="28"/>
        <v>1669.18704401471</v>
      </c>
      <c r="I113" s="7">
        <f t="shared" si="29"/>
        <v>1482.4100634147917</v>
      </c>
      <c r="J113" s="2">
        <f t="shared" si="30"/>
        <v>164554.83333333334</v>
      </c>
      <c r="K113" s="18">
        <f t="shared" si="31"/>
        <v>10.657236302404904</v>
      </c>
      <c r="M113" s="5">
        <f t="shared" si="32"/>
        <v>4.3270791389689745E-3</v>
      </c>
      <c r="N113" s="5">
        <f t="shared" si="32"/>
        <v>3.885091878309029E-3</v>
      </c>
      <c r="O113" s="6">
        <f t="shared" si="32"/>
        <v>1.7076957921791207E-3</v>
      </c>
      <c r="Q113" s="11">
        <f t="shared" si="35"/>
        <v>305742033</v>
      </c>
      <c r="R113" s="11">
        <f t="shared" si="35"/>
        <v>33840071</v>
      </c>
      <c r="S113" s="8">
        <f t="shared" si="35"/>
        <v>11063624727.360001</v>
      </c>
      <c r="U113" s="6">
        <f t="shared" si="26"/>
        <v>0.66997422991741551</v>
      </c>
      <c r="V113" s="6">
        <f t="shared" si="26"/>
        <v>0.70955369480754771</v>
      </c>
      <c r="W113" s="6">
        <f t="shared" si="26"/>
        <v>6.8784771116739793E-2</v>
      </c>
      <c r="Y113" s="8">
        <f t="shared" si="34"/>
        <v>1078692752431.1281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Top 25% to 50%</v>
      </c>
      <c r="C114" s="2">
        <v>2723877</v>
      </c>
      <c r="D114" s="2">
        <v>255334</v>
      </c>
      <c r="E114" s="3">
        <v>389339878.38999939</v>
      </c>
      <c r="G114" s="7">
        <f t="shared" si="27"/>
        <v>142.93592492979653</v>
      </c>
      <c r="H114" s="7">
        <f t="shared" si="28"/>
        <v>1715.2310991575582</v>
      </c>
      <c r="I114" s="7">
        <f t="shared" si="29"/>
        <v>1524.8258296584058</v>
      </c>
      <c r="J114" s="2">
        <f t="shared" si="30"/>
        <v>226989.75</v>
      </c>
      <c r="K114" s="18">
        <f t="shared" si="31"/>
        <v>10.667897733948475</v>
      </c>
      <c r="M114" s="5">
        <f t="shared" si="32"/>
        <v>5.9688469313761644E-3</v>
      </c>
      <c r="N114" s="5">
        <f t="shared" si="32"/>
        <v>5.3538062349216221E-3</v>
      </c>
      <c r="O114" s="6">
        <f t="shared" si="32"/>
        <v>2.4206040137503657E-3</v>
      </c>
      <c r="Q114" s="11">
        <f t="shared" si="35"/>
        <v>308465910</v>
      </c>
      <c r="R114" s="11">
        <f t="shared" si="35"/>
        <v>34095405</v>
      </c>
      <c r="S114" s="8">
        <f t="shared" si="35"/>
        <v>11452964605.75</v>
      </c>
      <c r="U114" s="6">
        <f t="shared" si="26"/>
        <v>0.67594307684879162</v>
      </c>
      <c r="V114" s="6">
        <f t="shared" si="26"/>
        <v>0.71490750104246936</v>
      </c>
      <c r="W114" s="6">
        <f t="shared" si="26"/>
        <v>7.1205375130490148E-2</v>
      </c>
      <c r="Y114" s="8">
        <f t="shared" si="34"/>
        <v>1434930022406.0425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Top 25% to 50%</v>
      </c>
      <c r="C115" s="2">
        <v>2620629</v>
      </c>
      <c r="D115" s="2">
        <v>245513</v>
      </c>
      <c r="E115" s="3">
        <v>386631100.54000092</v>
      </c>
      <c r="G115" s="7">
        <f t="shared" si="27"/>
        <v>147.53370299267883</v>
      </c>
      <c r="H115" s="7">
        <f t="shared" si="28"/>
        <v>1770.4044359121458</v>
      </c>
      <c r="I115" s="7">
        <f t="shared" si="29"/>
        <v>1574.7887099257509</v>
      </c>
      <c r="J115" s="2">
        <f t="shared" si="30"/>
        <v>218385.75</v>
      </c>
      <c r="K115" s="18">
        <f t="shared" si="31"/>
        <v>10.674094650792423</v>
      </c>
      <c r="M115" s="5">
        <f t="shared" si="32"/>
        <v>5.7425990105006161E-3</v>
      </c>
      <c r="N115" s="5">
        <f t="shared" si="32"/>
        <v>5.147880933030119E-3</v>
      </c>
      <c r="O115" s="6">
        <f t="shared" si="32"/>
        <v>2.4037629992537811E-3</v>
      </c>
      <c r="Q115" s="11">
        <f t="shared" si="35"/>
        <v>311086539</v>
      </c>
      <c r="R115" s="11">
        <f t="shared" si="35"/>
        <v>34340918</v>
      </c>
      <c r="S115" s="8">
        <f t="shared" si="35"/>
        <v>11839595706.290001</v>
      </c>
      <c r="U115" s="6">
        <f t="shared" si="26"/>
        <v>0.68168567585929229</v>
      </c>
      <c r="V115" s="6">
        <f t="shared" si="26"/>
        <v>0.72005538197549945</v>
      </c>
      <c r="W115" s="6">
        <f t="shared" si="26"/>
        <v>7.3609138129743928E-2</v>
      </c>
      <c r="Y115" s="8">
        <f t="shared" si="34"/>
        <v>1320614802753.0356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Top 25% to 50%</v>
      </c>
      <c r="C116" s="2">
        <v>2525684</v>
      </c>
      <c r="D116" s="2">
        <v>236603</v>
      </c>
      <c r="E116" s="3">
        <v>384445379.13999939</v>
      </c>
      <c r="G116" s="7">
        <f t="shared" si="27"/>
        <v>152.21436218465945</v>
      </c>
      <c r="H116" s="7">
        <f t="shared" si="28"/>
        <v>1826.5723462159135</v>
      </c>
      <c r="I116" s="7">
        <f t="shared" si="29"/>
        <v>1624.8542036237891</v>
      </c>
      <c r="J116" s="2">
        <f t="shared" si="30"/>
        <v>210473.66666666666</v>
      </c>
      <c r="K116" s="18">
        <f t="shared" si="31"/>
        <v>10.67477589041559</v>
      </c>
      <c r="M116" s="5">
        <f t="shared" si="32"/>
        <v>5.5345455000449274E-3</v>
      </c>
      <c r="N116" s="5">
        <f t="shared" si="32"/>
        <v>4.9610573468522037E-3</v>
      </c>
      <c r="O116" s="6">
        <f t="shared" si="32"/>
        <v>2.3901739314817817E-3</v>
      </c>
      <c r="Q116" s="11">
        <f t="shared" si="35"/>
        <v>313612223</v>
      </c>
      <c r="R116" s="11">
        <f t="shared" si="35"/>
        <v>34577521</v>
      </c>
      <c r="S116" s="8">
        <f t="shared" si="35"/>
        <v>12224041085.43</v>
      </c>
      <c r="U116" s="6">
        <f t="shared" si="26"/>
        <v>0.68722022135933725</v>
      </c>
      <c r="V116" s="6">
        <f t="shared" si="26"/>
        <v>0.7250164393223516</v>
      </c>
      <c r="W116" s="6">
        <f t="shared" si="26"/>
        <v>7.5999312061225718E-2</v>
      </c>
      <c r="Y116" s="8">
        <f t="shared" si="34"/>
        <v>1215290866800.0193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Top 25% to 50%</v>
      </c>
      <c r="C117" s="2">
        <v>2433114</v>
      </c>
      <c r="D117" s="2">
        <v>227808</v>
      </c>
      <c r="E117" s="3">
        <v>381533959.22999954</v>
      </c>
      <c r="G117" s="7">
        <f t="shared" si="27"/>
        <v>156.80891204851048</v>
      </c>
      <c r="H117" s="7">
        <f t="shared" si="28"/>
        <v>1881.7069445821257</v>
      </c>
      <c r="I117" s="7">
        <f t="shared" si="29"/>
        <v>1674.8049200642627</v>
      </c>
      <c r="J117" s="2">
        <f t="shared" si="30"/>
        <v>202759.5</v>
      </c>
      <c r="K117" s="18">
        <f t="shared" si="31"/>
        <v>10.680546776232617</v>
      </c>
      <c r="M117" s="5">
        <f t="shared" si="32"/>
        <v>5.3316963403958343E-3</v>
      </c>
      <c r="N117" s="5">
        <f t="shared" si="32"/>
        <v>4.7766450639751268E-3</v>
      </c>
      <c r="O117" s="6">
        <f t="shared" si="32"/>
        <v>2.3720730507063503E-3</v>
      </c>
      <c r="Q117" s="11">
        <f t="shared" si="35"/>
        <v>316045337</v>
      </c>
      <c r="R117" s="11">
        <f t="shared" si="35"/>
        <v>34805329</v>
      </c>
      <c r="S117" s="8">
        <f t="shared" si="35"/>
        <v>12605575044.66</v>
      </c>
      <c r="U117" s="6">
        <f t="shared" si="26"/>
        <v>0.69255191769973301</v>
      </c>
      <c r="V117" s="6">
        <f t="shared" si="26"/>
        <v>0.72979308438632673</v>
      </c>
      <c r="W117" s="6">
        <f t="shared" si="26"/>
        <v>7.8371385111932063E-2</v>
      </c>
      <c r="Y117" s="8">
        <f t="shared" si="34"/>
        <v>1117640009634.9424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Top 25% to 50%</v>
      </c>
      <c r="C118" s="2">
        <v>2359744</v>
      </c>
      <c r="D118" s="2">
        <v>220672</v>
      </c>
      <c r="E118" s="3">
        <v>380617732.10000038</v>
      </c>
      <c r="G118" s="7">
        <f t="shared" si="27"/>
        <v>161.29619657895111</v>
      </c>
      <c r="H118" s="7">
        <f t="shared" si="28"/>
        <v>1935.5543589474132</v>
      </c>
      <c r="I118" s="7">
        <f t="shared" si="29"/>
        <v>1724.8120835448103</v>
      </c>
      <c r="J118" s="2">
        <f t="shared" si="30"/>
        <v>196645.33333333334</v>
      </c>
      <c r="K118" s="18">
        <f t="shared" si="31"/>
        <v>10.69344547563805</v>
      </c>
      <c r="M118" s="5">
        <f t="shared" si="32"/>
        <v>5.1709202483200658E-3</v>
      </c>
      <c r="N118" s="5">
        <f t="shared" si="32"/>
        <v>4.6270184521944755E-3</v>
      </c>
      <c r="O118" s="6">
        <f t="shared" si="32"/>
        <v>2.3663766831070326E-3</v>
      </c>
      <c r="Q118" s="11">
        <f t="shared" si="35"/>
        <v>318405081</v>
      </c>
      <c r="R118" s="11">
        <f t="shared" si="35"/>
        <v>35026001</v>
      </c>
      <c r="S118" s="8">
        <f t="shared" si="35"/>
        <v>12986192776.76</v>
      </c>
      <c r="U118" s="6">
        <f t="shared" si="26"/>
        <v>0.69772283794805312</v>
      </c>
      <c r="V118" s="6">
        <f t="shared" si="26"/>
        <v>0.73442010283852122</v>
      </c>
      <c r="W118" s="6">
        <f t="shared" si="26"/>
        <v>8.0737761795039095E-2</v>
      </c>
      <c r="Y118" s="8">
        <f t="shared" si="34"/>
        <v>1034787124830.8457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Top 25% to 50%</v>
      </c>
      <c r="C119" s="2">
        <v>2268525</v>
      </c>
      <c r="D119" s="2">
        <v>212035</v>
      </c>
      <c r="E119" s="3">
        <v>376335054.79999924</v>
      </c>
      <c r="G119" s="7">
        <f t="shared" si="27"/>
        <v>165.89416241831111</v>
      </c>
      <c r="H119" s="7">
        <f t="shared" si="28"/>
        <v>1990.7299490197333</v>
      </c>
      <c r="I119" s="7">
        <f t="shared" si="29"/>
        <v>1774.872331454709</v>
      </c>
      <c r="J119" s="2">
        <f t="shared" si="30"/>
        <v>189043.75</v>
      </c>
      <c r="K119" s="18">
        <f t="shared" si="31"/>
        <v>10.698823307472823</v>
      </c>
      <c r="M119" s="5">
        <f t="shared" si="32"/>
        <v>4.9710315425403251E-3</v>
      </c>
      <c r="N119" s="5">
        <f t="shared" si="32"/>
        <v>4.4459190903742007E-3</v>
      </c>
      <c r="O119" s="6">
        <f t="shared" si="32"/>
        <v>2.33975042045742E-3</v>
      </c>
      <c r="Q119" s="11">
        <f t="shared" si="35"/>
        <v>320673606</v>
      </c>
      <c r="R119" s="11">
        <f t="shared" si="35"/>
        <v>35238036</v>
      </c>
      <c r="S119" s="8">
        <f t="shared" si="35"/>
        <v>13362527831.559999</v>
      </c>
      <c r="U119" s="6">
        <f t="shared" si="26"/>
        <v>0.70269386949059343</v>
      </c>
      <c r="V119" s="6">
        <f t="shared" si="26"/>
        <v>0.7388660219288955</v>
      </c>
      <c r="W119" s="6">
        <f t="shared" si="26"/>
        <v>8.3077512215496516E-2</v>
      </c>
      <c r="Y119" s="8">
        <f t="shared" si="34"/>
        <v>947507062541.9259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Top 25% to 50%</v>
      </c>
      <c r="C120" s="2">
        <v>2206205</v>
      </c>
      <c r="D120" s="2">
        <v>206033</v>
      </c>
      <c r="E120" s="3">
        <v>375982051.79000092</v>
      </c>
      <c r="G120" s="7">
        <f t="shared" si="27"/>
        <v>170.42027000664078</v>
      </c>
      <c r="H120" s="7">
        <f t="shared" si="28"/>
        <v>2045.0432400796894</v>
      </c>
      <c r="I120" s="7">
        <f t="shared" si="29"/>
        <v>1824.8632587498164</v>
      </c>
      <c r="J120" s="2">
        <f t="shared" si="30"/>
        <v>183850.41666666666</v>
      </c>
      <c r="K120" s="18">
        <f t="shared" si="31"/>
        <v>10.708017647658385</v>
      </c>
      <c r="M120" s="5">
        <f t="shared" si="32"/>
        <v>4.8344693773752449E-3</v>
      </c>
      <c r="N120" s="5">
        <f t="shared" si="32"/>
        <v>4.320070025925285E-3</v>
      </c>
      <c r="O120" s="6">
        <f t="shared" si="32"/>
        <v>2.3375557300332043E-3</v>
      </c>
      <c r="Q120" s="11">
        <f t="shared" si="35"/>
        <v>322879811</v>
      </c>
      <c r="R120" s="11">
        <f t="shared" si="35"/>
        <v>35444069</v>
      </c>
      <c r="S120" s="8">
        <f t="shared" si="35"/>
        <v>13738509883.35</v>
      </c>
      <c r="U120" s="6">
        <f t="shared" si="26"/>
        <v>0.70752833886796873</v>
      </c>
      <c r="V120" s="6">
        <f t="shared" si="26"/>
        <v>0.74318609195482077</v>
      </c>
      <c r="W120" s="6">
        <f t="shared" si="26"/>
        <v>8.5415067945529721E-2</v>
      </c>
      <c r="Y120" s="8">
        <f t="shared" si="34"/>
        <v>877309247765.02637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Top 25% to 50%</v>
      </c>
      <c r="C121" s="2">
        <v>2132945</v>
      </c>
      <c r="D121" s="2">
        <v>199330</v>
      </c>
      <c r="E121" s="3">
        <v>373707246.19999886</v>
      </c>
      <c r="G121" s="7">
        <f t="shared" si="27"/>
        <v>175.20716483547344</v>
      </c>
      <c r="H121" s="7">
        <f t="shared" si="28"/>
        <v>2102.4859780256811</v>
      </c>
      <c r="I121" s="7">
        <f t="shared" si="29"/>
        <v>1874.8168675061399</v>
      </c>
      <c r="J121" s="2">
        <f t="shared" si="30"/>
        <v>177745.41666666666</v>
      </c>
      <c r="K121" s="18">
        <f t="shared" si="31"/>
        <v>10.700571915918326</v>
      </c>
      <c r="M121" s="5">
        <f t="shared" si="32"/>
        <v>4.673934328915782E-3</v>
      </c>
      <c r="N121" s="5">
        <f t="shared" si="32"/>
        <v>4.1795224952686557E-3</v>
      </c>
      <c r="O121" s="6">
        <f t="shared" si="32"/>
        <v>2.3234128080072592E-3</v>
      </c>
      <c r="Q121" s="11">
        <f t="shared" si="35"/>
        <v>325012756</v>
      </c>
      <c r="R121" s="11">
        <f t="shared" si="35"/>
        <v>35643399</v>
      </c>
      <c r="S121" s="8">
        <f t="shared" si="35"/>
        <v>14112217129.549999</v>
      </c>
      <c r="U121" s="6">
        <f t="shared" si="26"/>
        <v>0.71220227319688445</v>
      </c>
      <c r="V121" s="6">
        <f t="shared" si="26"/>
        <v>0.74736561445008942</v>
      </c>
      <c r="W121" s="6">
        <f t="shared" si="26"/>
        <v>8.7738480753536977E-2</v>
      </c>
      <c r="Y121" s="8">
        <f t="shared" si="34"/>
        <v>804156047787.61768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Top 10% to 25%</v>
      </c>
      <c r="C122" s="2">
        <v>2064879</v>
      </c>
      <c r="D122" s="2">
        <v>192861</v>
      </c>
      <c r="E122" s="3">
        <v>371232082.32999992</v>
      </c>
      <c r="G122" s="7">
        <f t="shared" si="27"/>
        <v>179.78394004200726</v>
      </c>
      <c r="H122" s="7">
        <f t="shared" si="28"/>
        <v>2157.4072805040869</v>
      </c>
      <c r="I122" s="7">
        <f t="shared" si="29"/>
        <v>1924.8685961910387</v>
      </c>
      <c r="J122" s="2">
        <f t="shared" si="30"/>
        <v>172073.25</v>
      </c>
      <c r="K122" s="18">
        <f t="shared" si="31"/>
        <v>10.706565868682626</v>
      </c>
      <c r="M122" s="5">
        <f t="shared" si="32"/>
        <v>4.5247809217571437E-3</v>
      </c>
      <c r="N122" s="5">
        <f t="shared" si="32"/>
        <v>4.0438814426328618E-3</v>
      </c>
      <c r="O122" s="6">
        <f t="shared" si="32"/>
        <v>2.3080242184202256E-3</v>
      </c>
      <c r="Q122" s="11">
        <f t="shared" ref="Q122:S137" si="36">+Q121+C122</f>
        <v>327077635</v>
      </c>
      <c r="R122" s="11">
        <f t="shared" si="36"/>
        <v>35836260</v>
      </c>
      <c r="S122" s="8">
        <f t="shared" si="36"/>
        <v>14483449211.879999</v>
      </c>
      <c r="U122" s="6">
        <f t="shared" si="26"/>
        <v>0.71672705411864157</v>
      </c>
      <c r="V122" s="6">
        <f t="shared" si="26"/>
        <v>0.75140949589272221</v>
      </c>
      <c r="W122" s="6">
        <f t="shared" si="26"/>
        <v>9.0046504971957209E-2</v>
      </c>
      <c r="Y122" s="8">
        <f t="shared" si="34"/>
        <v>738810363903.19885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Top 10% to 25%</v>
      </c>
      <c r="C123" s="2">
        <v>2005394</v>
      </c>
      <c r="D123" s="2">
        <v>187148</v>
      </c>
      <c r="E123" s="3">
        <v>369589746.40000153</v>
      </c>
      <c r="G123" s="7">
        <f t="shared" si="27"/>
        <v>184.29782197413653</v>
      </c>
      <c r="H123" s="7">
        <f t="shared" si="28"/>
        <v>2211.5738636896385</v>
      </c>
      <c r="I123" s="7">
        <f t="shared" si="29"/>
        <v>1974.8527710688948</v>
      </c>
      <c r="J123" s="2">
        <f t="shared" si="30"/>
        <v>167116.16666666666</v>
      </c>
      <c r="K123" s="18">
        <f t="shared" si="31"/>
        <v>10.715551328360442</v>
      </c>
      <c r="M123" s="5">
        <f t="shared" si="32"/>
        <v>4.3944311079759371E-3</v>
      </c>
      <c r="N123" s="5">
        <f t="shared" si="32"/>
        <v>3.9240920882182232E-3</v>
      </c>
      <c r="O123" s="6">
        <f t="shared" si="32"/>
        <v>2.2978134869623542E-3</v>
      </c>
      <c r="Q123" s="11">
        <f t="shared" si="36"/>
        <v>329083029</v>
      </c>
      <c r="R123" s="11">
        <f t="shared" si="36"/>
        <v>36023408</v>
      </c>
      <c r="S123" s="8">
        <f t="shared" si="36"/>
        <v>14853038958.280001</v>
      </c>
      <c r="U123" s="6">
        <f t="shared" si="26"/>
        <v>0.72112148522661756</v>
      </c>
      <c r="V123" s="6">
        <f t="shared" si="26"/>
        <v>0.75533358798094052</v>
      </c>
      <c r="W123" s="6">
        <f t="shared" si="26"/>
        <v>9.2344318458919564E-2</v>
      </c>
      <c r="Y123" s="8">
        <f t="shared" si="34"/>
        <v>680503365572.55176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Top 10% to 25%</v>
      </c>
      <c r="C124" s="2">
        <v>1944223</v>
      </c>
      <c r="D124" s="2">
        <v>181243</v>
      </c>
      <c r="E124" s="3">
        <v>366997197.78999901</v>
      </c>
      <c r="G124" s="7">
        <f t="shared" si="27"/>
        <v>188.76291340550904</v>
      </c>
      <c r="H124" s="7">
        <f t="shared" si="28"/>
        <v>2265.1549608661085</v>
      </c>
      <c r="I124" s="7">
        <f t="shared" si="29"/>
        <v>2024.8903283988843</v>
      </c>
      <c r="J124" s="2">
        <f t="shared" si="30"/>
        <v>162018.58333333334</v>
      </c>
      <c r="K124" s="18">
        <f t="shared" si="31"/>
        <v>10.727161876596613</v>
      </c>
      <c r="M124" s="5">
        <f t="shared" si="32"/>
        <v>4.2603867529484481E-3</v>
      </c>
      <c r="N124" s="5">
        <f t="shared" si="32"/>
        <v>3.8002769056839263E-3</v>
      </c>
      <c r="O124" s="6">
        <f t="shared" si="32"/>
        <v>2.2816950929330404E-3</v>
      </c>
      <c r="Q124" s="11">
        <f t="shared" si="36"/>
        <v>331027252</v>
      </c>
      <c r="R124" s="11">
        <f t="shared" si="36"/>
        <v>36204651</v>
      </c>
      <c r="S124" s="8">
        <f t="shared" si="36"/>
        <v>15220036156.07</v>
      </c>
      <c r="U124" s="6">
        <f t="shared" si="26"/>
        <v>0.72538187197956594</v>
      </c>
      <c r="V124" s="6">
        <f t="shared" si="26"/>
        <v>0.75913386488662438</v>
      </c>
      <c r="W124" s="6">
        <f t="shared" si="26"/>
        <v>9.46260135518526E-2</v>
      </c>
      <c r="Y124" s="8">
        <f t="shared" si="34"/>
        <v>625175133773.0791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Top 10% to 25%</v>
      </c>
      <c r="C125" s="2">
        <v>1886967</v>
      </c>
      <c r="D125" s="2">
        <v>175840</v>
      </c>
      <c r="E125" s="3">
        <v>364842144.09000015</v>
      </c>
      <c r="G125" s="7">
        <f t="shared" si="27"/>
        <v>193.3484497026181</v>
      </c>
      <c r="H125" s="7">
        <f t="shared" si="28"/>
        <v>2320.1813964314169</v>
      </c>
      <c r="I125" s="7">
        <f t="shared" si="29"/>
        <v>2074.8529577456789</v>
      </c>
      <c r="J125" s="2">
        <f t="shared" si="30"/>
        <v>157247.25</v>
      </c>
      <c r="K125" s="18">
        <f t="shared" si="31"/>
        <v>10.731159008189262</v>
      </c>
      <c r="M125" s="5">
        <f t="shared" si="32"/>
        <v>4.1349213593558322E-3</v>
      </c>
      <c r="N125" s="5">
        <f t="shared" si="32"/>
        <v>3.6869875862541538E-3</v>
      </c>
      <c r="O125" s="6">
        <f t="shared" si="32"/>
        <v>2.2682966923950935E-3</v>
      </c>
      <c r="Q125" s="11">
        <f t="shared" si="36"/>
        <v>332914219</v>
      </c>
      <c r="R125" s="11">
        <f t="shared" si="36"/>
        <v>36380491</v>
      </c>
      <c r="S125" s="8">
        <f t="shared" si="36"/>
        <v>15584878300.16</v>
      </c>
      <c r="U125" s="6">
        <f t="shared" si="26"/>
        <v>0.72951679333892183</v>
      </c>
      <c r="V125" s="6">
        <f t="shared" si="26"/>
        <v>0.76282085247287856</v>
      </c>
      <c r="W125" s="6">
        <f t="shared" si="26"/>
        <v>9.6894310244247689E-2</v>
      </c>
      <c r="Y125" s="8">
        <f t="shared" si="34"/>
        <v>573246249192.01709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Top 10% to 25%</v>
      </c>
      <c r="C126" s="2">
        <v>1836322</v>
      </c>
      <c r="D126" s="2">
        <v>171077</v>
      </c>
      <c r="E126" s="3">
        <v>363511124.26000023</v>
      </c>
      <c r="G126" s="7">
        <f t="shared" si="27"/>
        <v>197.95609063116393</v>
      </c>
      <c r="H126" s="7">
        <f t="shared" si="28"/>
        <v>2375.473087573967</v>
      </c>
      <c r="I126" s="7">
        <f t="shared" si="29"/>
        <v>2124.8392493438641</v>
      </c>
      <c r="J126" s="2">
        <f t="shared" si="30"/>
        <v>153026.83333333334</v>
      </c>
      <c r="K126" s="18">
        <f t="shared" si="31"/>
        <v>10.733891756343635</v>
      </c>
      <c r="M126" s="5">
        <f t="shared" si="32"/>
        <v>4.0239426871031773E-3</v>
      </c>
      <c r="N126" s="5">
        <f t="shared" si="32"/>
        <v>3.5871176938899107E-3</v>
      </c>
      <c r="O126" s="6">
        <f t="shared" si="32"/>
        <v>2.2600214754915434E-3</v>
      </c>
      <c r="Q126" s="11">
        <f t="shared" si="36"/>
        <v>334750541</v>
      </c>
      <c r="R126" s="11">
        <f t="shared" si="36"/>
        <v>36551568</v>
      </c>
      <c r="S126" s="8">
        <f t="shared" si="36"/>
        <v>15948389424.42</v>
      </c>
      <c r="U126" s="6">
        <f t="shared" si="26"/>
        <v>0.73354073602602499</v>
      </c>
      <c r="V126" s="6">
        <f t="shared" si="26"/>
        <v>0.76640797016676843</v>
      </c>
      <c r="W126" s="6">
        <f t="shared" si="26"/>
        <v>9.9154331719739239E-2</v>
      </c>
      <c r="Y126" s="8">
        <f t="shared" si="34"/>
        <v>526018542865.46143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Top 10% to 25%</v>
      </c>
      <c r="C127" s="2">
        <v>1771456</v>
      </c>
      <c r="D127" s="2">
        <v>164988</v>
      </c>
      <c r="E127" s="3">
        <v>358817279.21999931</v>
      </c>
      <c r="G127" s="7">
        <f t="shared" si="27"/>
        <v>202.55500515959713</v>
      </c>
      <c r="H127" s="7">
        <f t="shared" si="28"/>
        <v>2430.6600619151654</v>
      </c>
      <c r="I127" s="7">
        <f t="shared" si="29"/>
        <v>2174.8083449705391</v>
      </c>
      <c r="J127" s="2">
        <f t="shared" si="30"/>
        <v>147621.33333333334</v>
      </c>
      <c r="K127" s="18">
        <f t="shared" si="31"/>
        <v>10.73687783353941</v>
      </c>
      <c r="M127" s="5">
        <f t="shared" si="32"/>
        <v>3.8818014578734261E-3</v>
      </c>
      <c r="N127" s="5">
        <f t="shared" si="32"/>
        <v>3.4594444260742738E-3</v>
      </c>
      <c r="O127" s="6">
        <f t="shared" si="32"/>
        <v>2.2308389006401499E-3</v>
      </c>
      <c r="Q127" s="11">
        <f t="shared" si="36"/>
        <v>336521997</v>
      </c>
      <c r="R127" s="11">
        <f t="shared" si="36"/>
        <v>36716556</v>
      </c>
      <c r="S127" s="8">
        <f t="shared" si="36"/>
        <v>16307206703.639999</v>
      </c>
      <c r="U127" s="6">
        <f t="shared" si="26"/>
        <v>0.73742253748389841</v>
      </c>
      <c r="V127" s="6">
        <f t="shared" si="26"/>
        <v>0.76986741459284269</v>
      </c>
      <c r="W127" s="6">
        <f t="shared" si="26"/>
        <v>0.10138517062037938</v>
      </c>
      <c r="Y127" s="8">
        <f t="shared" si="34"/>
        <v>477678400249.9024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Top 10% to 25%</v>
      </c>
      <c r="C128" s="2">
        <v>1720877</v>
      </c>
      <c r="D128" s="2">
        <v>160030</v>
      </c>
      <c r="E128" s="3">
        <v>356045852.12000084</v>
      </c>
      <c r="G128" s="7">
        <f t="shared" si="27"/>
        <v>206.89790851990051</v>
      </c>
      <c r="H128" s="7">
        <f t="shared" si="28"/>
        <v>2482.7749022388061</v>
      </c>
      <c r="I128" s="7">
        <f t="shared" si="29"/>
        <v>2224.8694127351173</v>
      </c>
      <c r="J128" s="2">
        <f t="shared" si="30"/>
        <v>143406.41666666666</v>
      </c>
      <c r="K128" s="18">
        <f t="shared" si="31"/>
        <v>10.753464975317128</v>
      </c>
      <c r="M128" s="5">
        <f t="shared" si="32"/>
        <v>3.7709674117905544E-3</v>
      </c>
      <c r="N128" s="5">
        <f t="shared" si="32"/>
        <v>3.3554858020260021E-3</v>
      </c>
      <c r="O128" s="6">
        <f t="shared" si="32"/>
        <v>2.2136083832068627E-3</v>
      </c>
      <c r="Q128" s="11">
        <f t="shared" si="36"/>
        <v>338242874</v>
      </c>
      <c r="R128" s="11">
        <f t="shared" si="36"/>
        <v>36876586</v>
      </c>
      <c r="S128" s="8">
        <f t="shared" si="36"/>
        <v>16663252555.76</v>
      </c>
      <c r="U128" s="6">
        <f t="shared" si="26"/>
        <v>0.74119350489568903</v>
      </c>
      <c r="V128" s="6">
        <f t="shared" si="26"/>
        <v>0.77322290039486874</v>
      </c>
      <c r="W128" s="6">
        <f t="shared" si="26"/>
        <v>0.10359877900358626</v>
      </c>
      <c r="Y128" s="8">
        <f t="shared" si="34"/>
        <v>437541433624.98169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Top 10% to 25%</v>
      </c>
      <c r="C129" s="2">
        <v>1680571</v>
      </c>
      <c r="D129" s="2">
        <v>156134</v>
      </c>
      <c r="E129" s="3">
        <v>355175486.69999886</v>
      </c>
      <c r="G129" s="7">
        <f t="shared" si="27"/>
        <v>211.34214900768777</v>
      </c>
      <c r="H129" s="7">
        <f t="shared" si="28"/>
        <v>2536.1057880922531</v>
      </c>
      <c r="I129" s="7">
        <f t="shared" si="29"/>
        <v>2274.81193526073</v>
      </c>
      <c r="J129" s="2">
        <f t="shared" si="30"/>
        <v>140047.58333333334</v>
      </c>
      <c r="K129" s="18">
        <f t="shared" si="31"/>
        <v>10.76364533029321</v>
      </c>
      <c r="M129" s="5">
        <f t="shared" si="32"/>
        <v>3.6826446481650131E-3</v>
      </c>
      <c r="N129" s="5">
        <f t="shared" si="32"/>
        <v>3.273795039764593E-3</v>
      </c>
      <c r="O129" s="6">
        <f t="shared" si="32"/>
        <v>2.2081971470452899E-3</v>
      </c>
      <c r="Q129" s="11">
        <f t="shared" si="36"/>
        <v>339923445</v>
      </c>
      <c r="R129" s="11">
        <f t="shared" si="36"/>
        <v>37032720</v>
      </c>
      <c r="S129" s="8">
        <f t="shared" si="36"/>
        <v>17018428042.459999</v>
      </c>
      <c r="U129" s="6">
        <f t="shared" si="26"/>
        <v>0.74487614954385395</v>
      </c>
      <c r="V129" s="6">
        <f t="shared" si="26"/>
        <v>0.77649669543463329</v>
      </c>
      <c r="W129" s="6">
        <f t="shared" si="26"/>
        <v>0.10580697615063155</v>
      </c>
      <c r="Y129" s="8">
        <f t="shared" si="34"/>
        <v>401599615299.50586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Top 10% to 25%</v>
      </c>
      <c r="C130" s="2">
        <v>1636706</v>
      </c>
      <c r="D130" s="2">
        <v>152150</v>
      </c>
      <c r="E130" s="3">
        <v>353719715.83000183</v>
      </c>
      <c r="G130" s="7">
        <f t="shared" si="27"/>
        <v>216.11683211890335</v>
      </c>
      <c r="H130" s="7">
        <f t="shared" si="28"/>
        <v>2593.4019854268399</v>
      </c>
      <c r="I130" s="7">
        <f t="shared" si="29"/>
        <v>2324.8091740387895</v>
      </c>
      <c r="J130" s="2">
        <f t="shared" si="30"/>
        <v>136392.16666666666</v>
      </c>
      <c r="K130" s="18">
        <f t="shared" si="31"/>
        <v>10.757186986526454</v>
      </c>
      <c r="M130" s="5">
        <f t="shared" si="32"/>
        <v>3.586523027899188E-3</v>
      </c>
      <c r="N130" s="5">
        <f t="shared" si="32"/>
        <v>3.1902591062816735E-3</v>
      </c>
      <c r="O130" s="6">
        <f t="shared" si="32"/>
        <v>2.1991463279368352E-3</v>
      </c>
      <c r="Q130" s="11">
        <f t="shared" si="36"/>
        <v>341560151</v>
      </c>
      <c r="R130" s="11">
        <f t="shared" si="36"/>
        <v>37184870</v>
      </c>
      <c r="S130" s="8">
        <f t="shared" si="36"/>
        <v>17372147758.290001</v>
      </c>
      <c r="U130" s="6">
        <f t="shared" si="26"/>
        <v>0.74846267257175314</v>
      </c>
      <c r="V130" s="6">
        <f t="shared" si="26"/>
        <v>0.77968695454091497</v>
      </c>
      <c r="W130" s="6">
        <f t="shared" si="26"/>
        <v>0.10800612247856838</v>
      </c>
      <c r="Y130" s="8">
        <f t="shared" si="34"/>
        <v>365098160031.62897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Top 10% to 25%</v>
      </c>
      <c r="C131" s="2">
        <v>1585846</v>
      </c>
      <c r="D131" s="2">
        <v>147326</v>
      </c>
      <c r="E131" s="3">
        <v>349883252.75999832</v>
      </c>
      <c r="G131" s="7">
        <f t="shared" si="27"/>
        <v>220.62877023367864</v>
      </c>
      <c r="H131" s="7">
        <f t="shared" si="28"/>
        <v>2647.5452428041435</v>
      </c>
      <c r="I131" s="7">
        <f t="shared" si="29"/>
        <v>2374.891416043321</v>
      </c>
      <c r="J131" s="2">
        <f t="shared" si="30"/>
        <v>132153.83333333334</v>
      </c>
      <c r="K131" s="18">
        <f t="shared" si="31"/>
        <v>10.764196407966008</v>
      </c>
      <c r="M131" s="5">
        <f t="shared" si="32"/>
        <v>3.4750732249419357E-3</v>
      </c>
      <c r="N131" s="5">
        <f t="shared" si="32"/>
        <v>3.0891101747752472E-3</v>
      </c>
      <c r="O131" s="6">
        <f t="shared" si="32"/>
        <v>2.175294268537584E-3</v>
      </c>
      <c r="Q131" s="11">
        <f t="shared" si="36"/>
        <v>343145997</v>
      </c>
      <c r="R131" s="11">
        <f t="shared" si="36"/>
        <v>37332196</v>
      </c>
      <c r="S131" s="8">
        <f t="shared" si="36"/>
        <v>17722031011.049999</v>
      </c>
      <c r="U131" s="6">
        <f t="shared" si="26"/>
        <v>0.75193774579669515</v>
      </c>
      <c r="V131" s="6">
        <f t="shared" si="26"/>
        <v>0.78277606471569028</v>
      </c>
      <c r="W131" s="6">
        <f t="shared" si="26"/>
        <v>0.11018141674710596</v>
      </c>
      <c r="Y131" s="8">
        <f t="shared" si="34"/>
        <v>330726897899.34692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Top 10% to 25%</v>
      </c>
      <c r="C132" s="2">
        <v>1542290</v>
      </c>
      <c r="D132" s="2">
        <v>143425</v>
      </c>
      <c r="E132" s="3">
        <v>347785556.93000031</v>
      </c>
      <c r="G132" s="7">
        <f t="shared" si="27"/>
        <v>225.49945660673433</v>
      </c>
      <c r="H132" s="7">
        <f t="shared" si="28"/>
        <v>2705.9934792808117</v>
      </c>
      <c r="I132" s="7">
        <f t="shared" si="29"/>
        <v>2424.8600796932215</v>
      </c>
      <c r="J132" s="2">
        <f t="shared" si="30"/>
        <v>128524.16666666667</v>
      </c>
      <c r="K132" s="18">
        <f t="shared" si="31"/>
        <v>10.753285689384695</v>
      </c>
      <c r="M132" s="5">
        <f t="shared" si="32"/>
        <v>3.3796287181073687E-3</v>
      </c>
      <c r="N132" s="5">
        <f t="shared" si="32"/>
        <v>3.0073145732398884E-3</v>
      </c>
      <c r="O132" s="6">
        <f t="shared" si="32"/>
        <v>2.1622524733669532E-3</v>
      </c>
      <c r="Q132" s="11">
        <f t="shared" si="36"/>
        <v>344688287</v>
      </c>
      <c r="R132" s="11">
        <f t="shared" si="36"/>
        <v>37475621</v>
      </c>
      <c r="S132" s="8">
        <f t="shared" si="36"/>
        <v>18069816567.98</v>
      </c>
      <c r="U132" s="6">
        <f t="shared" si="26"/>
        <v>0.75531737451480252</v>
      </c>
      <c r="V132" s="6">
        <f t="shared" si="26"/>
        <v>0.78578337928893016</v>
      </c>
      <c r="W132" s="6">
        <f t="shared" si="26"/>
        <v>0.11234366922047291</v>
      </c>
      <c r="Y132" s="8">
        <f t="shared" si="34"/>
        <v>298315025747.10211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Top 10% to 25%</v>
      </c>
      <c r="C133" s="2">
        <v>1497145</v>
      </c>
      <c r="D133" s="2">
        <v>139202</v>
      </c>
      <c r="E133" s="3">
        <v>344509527.90999985</v>
      </c>
      <c r="G133" s="7">
        <f t="shared" si="27"/>
        <v>230.11099653674151</v>
      </c>
      <c r="H133" s="7">
        <f t="shared" si="28"/>
        <v>2761.3319584408982</v>
      </c>
      <c r="I133" s="7">
        <f t="shared" si="29"/>
        <v>2474.889210715362</v>
      </c>
      <c r="J133" s="2">
        <f t="shared" si="30"/>
        <v>124762.08333333333</v>
      </c>
      <c r="K133" s="18">
        <f t="shared" si="31"/>
        <v>10.755197482794788</v>
      </c>
      <c r="M133" s="5">
        <f t="shared" si="32"/>
        <v>3.2807022266699883E-3</v>
      </c>
      <c r="N133" s="5">
        <f t="shared" si="32"/>
        <v>2.9187673224621855E-3</v>
      </c>
      <c r="O133" s="6">
        <f t="shared" si="32"/>
        <v>2.1418847447187404E-3</v>
      </c>
      <c r="Q133" s="11">
        <f t="shared" si="36"/>
        <v>346185432</v>
      </c>
      <c r="R133" s="11">
        <f t="shared" si="36"/>
        <v>37614823</v>
      </c>
      <c r="S133" s="8">
        <f t="shared" si="36"/>
        <v>18414326095.889999</v>
      </c>
      <c r="U133" s="6">
        <f t="shared" si="26"/>
        <v>0.7585980767414725</v>
      </c>
      <c r="V133" s="6">
        <f t="shared" si="26"/>
        <v>0.78870214661139237</v>
      </c>
      <c r="W133" s="6">
        <f t="shared" si="26"/>
        <v>0.11448555396519165</v>
      </c>
      <c r="Y133" s="8">
        <f t="shared" si="34"/>
        <v>268927931950.55396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Top 10% to 25%</v>
      </c>
      <c r="C134" s="2">
        <v>2893267</v>
      </c>
      <c r="D134" s="2">
        <v>268729</v>
      </c>
      <c r="E134" s="3">
        <v>685146757.92000198</v>
      </c>
      <c r="G134" s="7">
        <f t="shared" si="27"/>
        <v>236.80730396468834</v>
      </c>
      <c r="H134" s="7">
        <f t="shared" si="28"/>
        <v>2841.6876475762601</v>
      </c>
      <c r="I134" s="7">
        <f t="shared" si="29"/>
        <v>2549.5825084750882</v>
      </c>
      <c r="J134" s="2">
        <f t="shared" si="30"/>
        <v>241105.58333333334</v>
      </c>
      <c r="K134" s="18">
        <f t="shared" si="31"/>
        <v>10.766485939366424</v>
      </c>
      <c r="M134" s="5">
        <f t="shared" si="32"/>
        <v>6.3400321874306073E-3</v>
      </c>
      <c r="N134" s="5">
        <f t="shared" si="32"/>
        <v>5.6346706498321911E-3</v>
      </c>
      <c r="O134" s="6">
        <f t="shared" si="32"/>
        <v>4.2596946377219764E-3</v>
      </c>
      <c r="Q134" s="11">
        <f t="shared" si="36"/>
        <v>349078699</v>
      </c>
      <c r="R134" s="11">
        <f t="shared" si="36"/>
        <v>37883552</v>
      </c>
      <c r="S134" s="8">
        <f t="shared" si="36"/>
        <v>19099472853.810001</v>
      </c>
      <c r="U134" s="6">
        <f t="shared" si="26"/>
        <v>0.76493810892890313</v>
      </c>
      <c r="V134" s="6">
        <f t="shared" si="26"/>
        <v>0.79433681726122451</v>
      </c>
      <c r="W134" s="6">
        <f t="shared" si="26"/>
        <v>0.11874524860291363</v>
      </c>
      <c r="Y134" s="8">
        <f t="shared" si="34"/>
        <v>464376921604.35809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Top 10% to 25%</v>
      </c>
      <c r="C135" s="2">
        <v>2741498</v>
      </c>
      <c r="D135" s="2">
        <v>254433</v>
      </c>
      <c r="E135" s="3">
        <v>674125527.3599968</v>
      </c>
      <c r="G135" s="7">
        <f t="shared" si="27"/>
        <v>245.89677882675704</v>
      </c>
      <c r="H135" s="7">
        <f t="shared" si="28"/>
        <v>2950.7613459210843</v>
      </c>
      <c r="I135" s="7">
        <f t="shared" si="29"/>
        <v>2649.5208064991443</v>
      </c>
      <c r="J135" s="2">
        <f t="shared" si="30"/>
        <v>228458.16666666666</v>
      </c>
      <c r="K135" s="18">
        <f t="shared" si="31"/>
        <v>10.774930924840724</v>
      </c>
      <c r="M135" s="5">
        <f t="shared" si="32"/>
        <v>6.007459927402703E-3</v>
      </c>
      <c r="N135" s="5">
        <f t="shared" si="32"/>
        <v>5.3349141977559319E-3</v>
      </c>
      <c r="O135" s="6">
        <f t="shared" si="32"/>
        <v>4.1911734396357803E-3</v>
      </c>
      <c r="Q135" s="11">
        <f t="shared" si="36"/>
        <v>351820197</v>
      </c>
      <c r="R135" s="11">
        <f t="shared" si="36"/>
        <v>38137985</v>
      </c>
      <c r="S135" s="8">
        <f t="shared" si="36"/>
        <v>19773598381.169998</v>
      </c>
      <c r="U135" s="6">
        <f t="shared" si="26"/>
        <v>0.77094556885630583</v>
      </c>
      <c r="V135" s="6">
        <f t="shared" si="26"/>
        <v>0.79967173145898041</v>
      </c>
      <c r="W135" s="6">
        <f t="shared" si="26"/>
        <v>0.12293642204254941</v>
      </c>
      <c r="Y135" s="8">
        <f t="shared" si="34"/>
        <v>373570261430.91125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Top 10% to 25%</v>
      </c>
      <c r="C136" s="2">
        <v>2600141</v>
      </c>
      <c r="D136" s="2">
        <v>241154</v>
      </c>
      <c r="E136" s="3">
        <v>663066290.19000244</v>
      </c>
      <c r="G136" s="7">
        <f t="shared" si="27"/>
        <v>255.01166674807345</v>
      </c>
      <c r="H136" s="7">
        <f t="shared" si="28"/>
        <v>3060.1400009768813</v>
      </c>
      <c r="I136" s="7">
        <f t="shared" si="29"/>
        <v>2749.5554300986191</v>
      </c>
      <c r="J136" s="2">
        <f t="shared" si="30"/>
        <v>216678.41666666666</v>
      </c>
      <c r="K136" s="18">
        <f t="shared" si="31"/>
        <v>10.782077013029019</v>
      </c>
      <c r="M136" s="5">
        <f t="shared" si="32"/>
        <v>5.6977035413109146E-3</v>
      </c>
      <c r="N136" s="5">
        <f t="shared" si="32"/>
        <v>5.0564820540009905E-3</v>
      </c>
      <c r="O136" s="6">
        <f t="shared" si="32"/>
        <v>4.1224159468420674E-3</v>
      </c>
      <c r="Q136" s="11">
        <f t="shared" si="36"/>
        <v>354420338</v>
      </c>
      <c r="R136" s="11">
        <f t="shared" si="36"/>
        <v>38379139</v>
      </c>
      <c r="S136" s="8">
        <f t="shared" si="36"/>
        <v>20436664671.360001</v>
      </c>
      <c r="U136" s="6">
        <f t="shared" si="26"/>
        <v>0.77664327239761666</v>
      </c>
      <c r="V136" s="6">
        <f t="shared" si="26"/>
        <v>0.80472821351298141</v>
      </c>
      <c r="W136" s="6">
        <f t="shared" si="26"/>
        <v>0.12705883798939147</v>
      </c>
      <c r="Y136" s="8">
        <f t="shared" si="34"/>
        <v>296288183938.98688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Top 10% to 25%</v>
      </c>
      <c r="C137" s="2">
        <v>2492378</v>
      </c>
      <c r="D137" s="2">
        <v>231128</v>
      </c>
      <c r="E137" s="3">
        <v>658610438.38999939</v>
      </c>
      <c r="G137" s="7">
        <f t="shared" si="27"/>
        <v>264.24982020784944</v>
      </c>
      <c r="H137" s="7">
        <f t="shared" si="28"/>
        <v>3170.9978424941933</v>
      </c>
      <c r="I137" s="7">
        <f t="shared" si="29"/>
        <v>2849.5484683378882</v>
      </c>
      <c r="J137" s="2">
        <f t="shared" si="30"/>
        <v>207698.16666666666</v>
      </c>
      <c r="K137" s="18">
        <f t="shared" si="31"/>
        <v>10.783539856702779</v>
      </c>
      <c r="M137" s="5">
        <f t="shared" si="32"/>
        <v>5.4615618756388273E-3</v>
      </c>
      <c r="N137" s="5">
        <f t="shared" si="32"/>
        <v>4.8462583418775592E-3</v>
      </c>
      <c r="O137" s="6">
        <f t="shared" si="32"/>
        <v>4.0947130236368562E-3</v>
      </c>
      <c r="Q137" s="11">
        <f t="shared" si="36"/>
        <v>356912716</v>
      </c>
      <c r="R137" s="11">
        <f t="shared" si="36"/>
        <v>38610267</v>
      </c>
      <c r="S137" s="8">
        <f t="shared" si="36"/>
        <v>21095275109.75</v>
      </c>
      <c r="U137" s="6">
        <f t="shared" si="26"/>
        <v>0.7821048342732555</v>
      </c>
      <c r="V137" s="6">
        <f t="shared" si="26"/>
        <v>0.80957447185485898</v>
      </c>
      <c r="W137" s="6">
        <f t="shared" si="26"/>
        <v>0.13115355101302834</v>
      </c>
      <c r="Y137" s="8">
        <f t="shared" si="34"/>
        <v>232711904942.96094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Top 10% to 25%</v>
      </c>
      <c r="C138" s="2">
        <v>2366327</v>
      </c>
      <c r="D138" s="2">
        <v>219236</v>
      </c>
      <c r="E138" s="3">
        <v>646663393.45000076</v>
      </c>
      <c r="G138" s="7">
        <f t="shared" si="27"/>
        <v>273.27727463279621</v>
      </c>
      <c r="H138" s="7">
        <f t="shared" si="28"/>
        <v>3279.3272955935545</v>
      </c>
      <c r="I138" s="7">
        <f t="shared" si="29"/>
        <v>2949.6222949241946</v>
      </c>
      <c r="J138" s="2">
        <f t="shared" si="30"/>
        <v>197193.91666666666</v>
      </c>
      <c r="K138" s="18">
        <f t="shared" si="31"/>
        <v>10.793514751226988</v>
      </c>
      <c r="M138" s="5">
        <f t="shared" si="32"/>
        <v>5.1853456131031482E-3</v>
      </c>
      <c r="N138" s="5">
        <f t="shared" si="32"/>
        <v>4.5969086127161949E-3</v>
      </c>
      <c r="O138" s="6">
        <f t="shared" si="32"/>
        <v>4.0204358520976782E-3</v>
      </c>
      <c r="Q138" s="11">
        <f t="shared" ref="Q138:S153" si="37">+Q137+C138</f>
        <v>359279043</v>
      </c>
      <c r="R138" s="11">
        <f t="shared" si="37"/>
        <v>38829503</v>
      </c>
      <c r="S138" s="8">
        <f t="shared" si="37"/>
        <v>21741938503.200001</v>
      </c>
      <c r="U138" s="6">
        <f t="shared" si="26"/>
        <v>0.78729017988635863</v>
      </c>
      <c r="V138" s="6">
        <f t="shared" si="26"/>
        <v>0.8141713804675752</v>
      </c>
      <c r="W138" s="6">
        <f t="shared" si="26"/>
        <v>0.13517398686512602</v>
      </c>
      <c r="Y138" s="8">
        <f t="shared" si="34"/>
        <v>178033338235.93436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Top 10% to 25%</v>
      </c>
      <c r="C139" s="2">
        <v>2260754</v>
      </c>
      <c r="D139" s="2">
        <v>209366</v>
      </c>
      <c r="E139" s="3">
        <v>638466938.59000015</v>
      </c>
      <c r="G139" s="7">
        <f t="shared" si="27"/>
        <v>282.41327388561524</v>
      </c>
      <c r="H139" s="7">
        <f t="shared" si="28"/>
        <v>3388.9592866273829</v>
      </c>
      <c r="I139" s="7">
        <f t="shared" si="29"/>
        <v>3049.5254176418339</v>
      </c>
      <c r="J139" s="2">
        <f t="shared" si="30"/>
        <v>188396.16666666666</v>
      </c>
      <c r="K139" s="18">
        <f t="shared" si="31"/>
        <v>10.798095201704193</v>
      </c>
      <c r="M139" s="5">
        <f t="shared" si="32"/>
        <v>4.9540029067011429E-3</v>
      </c>
      <c r="N139" s="5">
        <f t="shared" si="32"/>
        <v>4.3899558859399864E-3</v>
      </c>
      <c r="O139" s="6">
        <f t="shared" si="32"/>
        <v>3.96947685037742E-3</v>
      </c>
      <c r="Q139" s="11">
        <f t="shared" si="37"/>
        <v>361539797</v>
      </c>
      <c r="R139" s="11">
        <f t="shared" si="37"/>
        <v>39038869</v>
      </c>
      <c r="S139" s="8">
        <f t="shared" si="37"/>
        <v>22380405441.790001</v>
      </c>
      <c r="U139" s="6">
        <f t="shared" si="26"/>
        <v>0.79224418279305986</v>
      </c>
      <c r="V139" s="6">
        <f t="shared" si="26"/>
        <v>0.81856133635351513</v>
      </c>
      <c r="W139" s="6">
        <f t="shared" si="26"/>
        <v>0.13914346371550343</v>
      </c>
      <c r="Y139" s="8">
        <f t="shared" si="34"/>
        <v>133104471982.63289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Top 10% to 25%</v>
      </c>
      <c r="C140" s="2">
        <v>2152009</v>
      </c>
      <c r="D140" s="2">
        <v>199157</v>
      </c>
      <c r="E140" s="3">
        <v>627286153.31999969</v>
      </c>
      <c r="G140" s="7">
        <f t="shared" si="27"/>
        <v>291.48862914606758</v>
      </c>
      <c r="H140" s="7">
        <f t="shared" si="28"/>
        <v>3497.8635497528112</v>
      </c>
      <c r="I140" s="7">
        <f t="shared" si="29"/>
        <v>3149.7067806805671</v>
      </c>
      <c r="J140" s="2">
        <f t="shared" si="30"/>
        <v>179334.08333333334</v>
      </c>
      <c r="K140" s="18">
        <f t="shared" si="31"/>
        <v>10.805590564228222</v>
      </c>
      <c r="M140" s="5">
        <f t="shared" si="32"/>
        <v>4.7157093789271277E-3</v>
      </c>
      <c r="N140" s="5">
        <f t="shared" si="32"/>
        <v>4.1758950563900053E-3</v>
      </c>
      <c r="O140" s="6">
        <f t="shared" si="32"/>
        <v>3.8999636686983166E-3</v>
      </c>
      <c r="Q140" s="11">
        <f t="shared" si="37"/>
        <v>363691806</v>
      </c>
      <c r="R140" s="11">
        <f t="shared" si="37"/>
        <v>39238026</v>
      </c>
      <c r="S140" s="8">
        <f t="shared" si="37"/>
        <v>23007691595.110001</v>
      </c>
      <c r="U140" s="6">
        <f t="shared" si="26"/>
        <v>0.79695989217198693</v>
      </c>
      <c r="V140" s="6">
        <f t="shared" si="26"/>
        <v>0.82273723140990518</v>
      </c>
      <c r="W140" s="6">
        <f t="shared" si="26"/>
        <v>0.14304342738420175</v>
      </c>
      <c r="Y140" s="8">
        <f t="shared" si="34"/>
        <v>95996862630.5186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Top 10% to 25%</v>
      </c>
      <c r="C141" s="2">
        <v>2063220</v>
      </c>
      <c r="D141" s="2">
        <v>191005</v>
      </c>
      <c r="E141" s="3">
        <v>620695395.63999939</v>
      </c>
      <c r="G141" s="7">
        <f t="shared" si="27"/>
        <v>300.83820224697286</v>
      </c>
      <c r="H141" s="7">
        <f t="shared" si="28"/>
        <v>3610.0584269636743</v>
      </c>
      <c r="I141" s="7">
        <f t="shared" si="29"/>
        <v>3249.6290444752722</v>
      </c>
      <c r="J141" s="2">
        <f t="shared" si="30"/>
        <v>171935</v>
      </c>
      <c r="K141" s="18">
        <f t="shared" si="31"/>
        <v>10.801916180204707</v>
      </c>
      <c r="M141" s="5">
        <f t="shared" si="32"/>
        <v>4.5211455457621359E-3</v>
      </c>
      <c r="N141" s="5">
        <f t="shared" si="32"/>
        <v>4.0049651041428264E-3</v>
      </c>
      <c r="O141" s="6">
        <f t="shared" si="32"/>
        <v>3.8589876079879772E-3</v>
      </c>
      <c r="Q141" s="11">
        <f t="shared" si="37"/>
        <v>365755026</v>
      </c>
      <c r="R141" s="11">
        <f t="shared" si="37"/>
        <v>39429031</v>
      </c>
      <c r="S141" s="8">
        <f t="shared" si="37"/>
        <v>23628386990.75</v>
      </c>
      <c r="U141" s="6">
        <f t="shared" si="26"/>
        <v>0.80148103771774903</v>
      </c>
      <c r="V141" s="6">
        <f t="shared" si="26"/>
        <v>0.82674219651404801</v>
      </c>
      <c r="W141" s="6">
        <f t="shared" si="26"/>
        <v>0.14690241499218973</v>
      </c>
      <c r="Y141" s="8">
        <f t="shared" si="34"/>
        <v>65973445492.278366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10% to 25%</v>
      </c>
      <c r="C142" s="2">
        <v>1967919</v>
      </c>
      <c r="D142" s="2">
        <v>182073</v>
      </c>
      <c r="E142" s="3">
        <v>609857554.34999847</v>
      </c>
      <c r="G142" s="7">
        <f t="shared" si="27"/>
        <v>309.89972369289512</v>
      </c>
      <c r="H142" s="7">
        <f t="shared" si="28"/>
        <v>3718.7966843147415</v>
      </c>
      <c r="I142" s="7">
        <f t="shared" si="29"/>
        <v>3349.5221935707023</v>
      </c>
      <c r="J142" s="2">
        <f t="shared" si="30"/>
        <v>163993.25</v>
      </c>
      <c r="K142" s="18">
        <f t="shared" si="31"/>
        <v>10.808406518264652</v>
      </c>
      <c r="M142" s="5">
        <f t="shared" si="32"/>
        <v>4.3123119305118586E-3</v>
      </c>
      <c r="N142" s="5">
        <f t="shared" si="32"/>
        <v>3.8176802251595346E-3</v>
      </c>
      <c r="O142" s="6">
        <f t="shared" si="32"/>
        <v>3.7916065777286335E-3</v>
      </c>
      <c r="Q142" s="11">
        <f t="shared" si="37"/>
        <v>367722945</v>
      </c>
      <c r="R142" s="11">
        <f t="shared" si="37"/>
        <v>39611104</v>
      </c>
      <c r="S142" s="8">
        <f t="shared" si="37"/>
        <v>24238244545.099998</v>
      </c>
      <c r="U142" s="6">
        <f t="shared" si="26"/>
        <v>0.80579334964826099</v>
      </c>
      <c r="V142" s="6">
        <f t="shared" si="26"/>
        <v>0.8305598767392075</v>
      </c>
      <c r="W142" s="6">
        <f t="shared" si="26"/>
        <v>0.15069402156991837</v>
      </c>
      <c r="Y142" s="8">
        <f t="shared" si="34"/>
        <v>42772869945.938934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10% to 25%</v>
      </c>
      <c r="C143" s="2">
        <v>1888597</v>
      </c>
      <c r="D143" s="2">
        <v>174607</v>
      </c>
      <c r="E143" s="3">
        <v>602326754.03000259</v>
      </c>
      <c r="G143" s="7">
        <f t="shared" si="27"/>
        <v>318.92815356055451</v>
      </c>
      <c r="H143" s="7">
        <f t="shared" si="28"/>
        <v>3827.1378427266541</v>
      </c>
      <c r="I143" s="7">
        <f t="shared" si="29"/>
        <v>3449.6140133557224</v>
      </c>
      <c r="J143" s="2">
        <f t="shared" si="30"/>
        <v>157383.08333333334</v>
      </c>
      <c r="K143" s="18">
        <f t="shared" si="31"/>
        <v>10.81627311619809</v>
      </c>
      <c r="M143" s="5">
        <f t="shared" si="32"/>
        <v>4.1384931874883591E-3</v>
      </c>
      <c r="N143" s="5">
        <f t="shared" si="32"/>
        <v>3.6611342212982201E-3</v>
      </c>
      <c r="O143" s="6">
        <f t="shared" si="32"/>
        <v>3.7447860836227753E-3</v>
      </c>
      <c r="Q143" s="11">
        <f t="shared" si="37"/>
        <v>369611542</v>
      </c>
      <c r="R143" s="11">
        <f t="shared" si="37"/>
        <v>39785711</v>
      </c>
      <c r="S143" s="8">
        <f t="shared" si="37"/>
        <v>24840571299.130001</v>
      </c>
      <c r="U143" s="6">
        <f t="shared" si="26"/>
        <v>0.80993184283574926</v>
      </c>
      <c r="V143" s="6">
        <f t="shared" si="26"/>
        <v>0.83422101096050572</v>
      </c>
      <c r="W143" s="6">
        <f t="shared" si="26"/>
        <v>0.15443880765354115</v>
      </c>
      <c r="Y143" s="8">
        <f t="shared" si="34"/>
        <v>25479959438.639046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10% to 25%</v>
      </c>
      <c r="C144" s="2">
        <v>1803210</v>
      </c>
      <c r="D144" s="2">
        <v>166604</v>
      </c>
      <c r="E144" s="3">
        <v>591377471.84999847</v>
      </c>
      <c r="G144" s="7">
        <f t="shared" si="27"/>
        <v>327.95818116026334</v>
      </c>
      <c r="H144" s="7">
        <f t="shared" si="28"/>
        <v>3935.4981739231598</v>
      </c>
      <c r="I144" s="7">
        <f t="shared" si="29"/>
        <v>3549.5994805046607</v>
      </c>
      <c r="J144" s="2">
        <f t="shared" si="30"/>
        <v>150267.5</v>
      </c>
      <c r="K144" s="18">
        <f t="shared" si="31"/>
        <v>10.823329571919041</v>
      </c>
      <c r="M144" s="5">
        <f t="shared" si="32"/>
        <v>3.951384175984016E-3</v>
      </c>
      <c r="N144" s="5">
        <f t="shared" si="32"/>
        <v>3.4933284794147353E-3</v>
      </c>
      <c r="O144" s="6">
        <f t="shared" si="32"/>
        <v>3.6767122030272343E-3</v>
      </c>
      <c r="Q144" s="11">
        <f t="shared" si="37"/>
        <v>371414752</v>
      </c>
      <c r="R144" s="11">
        <f t="shared" si="37"/>
        <v>39952315</v>
      </c>
      <c r="S144" s="8">
        <f t="shared" si="37"/>
        <v>25431948770.98</v>
      </c>
      <c r="U144" s="6">
        <f t="shared" si="26"/>
        <v>0.81388322701173332</v>
      </c>
      <c r="V144" s="6">
        <f t="shared" si="26"/>
        <v>0.83771433943992046</v>
      </c>
      <c r="W144" s="6">
        <f t="shared" si="26"/>
        <v>0.15811551985656838</v>
      </c>
      <c r="Y144" s="8">
        <f t="shared" si="34"/>
        <v>12988946039.017975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10% to 25%</v>
      </c>
      <c r="C145" s="2">
        <v>1739259</v>
      </c>
      <c r="D145" s="2">
        <v>160535</v>
      </c>
      <c r="E145" s="3">
        <v>585903300.08000183</v>
      </c>
      <c r="G145" s="7">
        <f t="shared" si="27"/>
        <v>336.86949446862246</v>
      </c>
      <c r="H145" s="7">
        <f t="shared" si="28"/>
        <v>4042.4339336234698</v>
      </c>
      <c r="I145" s="7">
        <f t="shared" si="29"/>
        <v>3649.6919679820712</v>
      </c>
      <c r="J145" s="2">
        <f t="shared" si="30"/>
        <v>144938.25</v>
      </c>
      <c r="K145" s="18">
        <f t="shared" si="31"/>
        <v>10.834142087395271</v>
      </c>
      <c r="M145" s="5">
        <f t="shared" si="32"/>
        <v>3.8112479913808063E-3</v>
      </c>
      <c r="N145" s="5">
        <f t="shared" si="32"/>
        <v>3.3660745686948964E-3</v>
      </c>
      <c r="O145" s="6">
        <f t="shared" si="32"/>
        <v>3.642678180585948E-3</v>
      </c>
      <c r="Q145" s="11">
        <f t="shared" si="37"/>
        <v>373154011</v>
      </c>
      <c r="R145" s="11">
        <f t="shared" si="37"/>
        <v>40112850</v>
      </c>
      <c r="S145" s="8">
        <f t="shared" si="37"/>
        <v>26017852071.060001</v>
      </c>
      <c r="U145" s="6">
        <f t="shared" si="26"/>
        <v>0.8176944750031141</v>
      </c>
      <c r="V145" s="6">
        <f t="shared" si="26"/>
        <v>0.84108041400861544</v>
      </c>
      <c r="W145" s="6">
        <f t="shared" si="26"/>
        <v>0.16175819803715433</v>
      </c>
      <c r="Y145" s="8">
        <f t="shared" si="34"/>
        <v>5072088994.4311266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10% to 25%</v>
      </c>
      <c r="C146" s="2">
        <v>1666340</v>
      </c>
      <c r="D146" s="2">
        <v>153737</v>
      </c>
      <c r="E146" s="3">
        <v>576476587.77999878</v>
      </c>
      <c r="G146" s="7">
        <f t="shared" si="27"/>
        <v>345.95375960488184</v>
      </c>
      <c r="H146" s="7">
        <f t="shared" si="28"/>
        <v>4151.4451152585825</v>
      </c>
      <c r="I146" s="7">
        <f t="shared" si="29"/>
        <v>3749.7582740654416</v>
      </c>
      <c r="J146" s="2">
        <f t="shared" si="30"/>
        <v>138861.66666666666</v>
      </c>
      <c r="K146" s="18">
        <f t="shared" si="31"/>
        <v>10.838900199691681</v>
      </c>
      <c r="M146" s="5">
        <f t="shared" si="32"/>
        <v>3.6514601781318899E-3</v>
      </c>
      <c r="N146" s="5">
        <f t="shared" si="32"/>
        <v>3.2235350918332281E-3</v>
      </c>
      <c r="O146" s="6">
        <f t="shared" si="32"/>
        <v>3.5840704219247603E-3</v>
      </c>
      <c r="Q146" s="11">
        <f t="shared" si="37"/>
        <v>374820351</v>
      </c>
      <c r="R146" s="11">
        <f t="shared" si="37"/>
        <v>40266587</v>
      </c>
      <c r="S146" s="8">
        <f t="shared" si="37"/>
        <v>26594328658.84</v>
      </c>
      <c r="U146" s="6">
        <f t="shared" si="26"/>
        <v>0.82134593518124599</v>
      </c>
      <c r="V146" s="6">
        <f t="shared" si="26"/>
        <v>0.84430394910044859</v>
      </c>
      <c r="W146" s="6">
        <f t="shared" si="26"/>
        <v>0.16534226845907907</v>
      </c>
      <c r="Y146" s="8">
        <f t="shared" si="34"/>
        <v>846088274.83826756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10% to 25%</v>
      </c>
      <c r="C147" s="2">
        <v>1602980</v>
      </c>
      <c r="D147" s="2">
        <v>147978</v>
      </c>
      <c r="E147" s="3">
        <v>569669897.81999969</v>
      </c>
      <c r="G147" s="7">
        <f t="shared" si="27"/>
        <v>355.38178755817273</v>
      </c>
      <c r="H147" s="7">
        <f t="shared" si="28"/>
        <v>4264.5814506980732</v>
      </c>
      <c r="I147" s="7">
        <f t="shared" si="29"/>
        <v>3849.6931829055648</v>
      </c>
      <c r="J147" s="2">
        <f t="shared" si="30"/>
        <v>133581.66666666666</v>
      </c>
      <c r="K147" s="18">
        <f t="shared" si="31"/>
        <v>10.832556190785116</v>
      </c>
      <c r="M147" s="5">
        <f t="shared" si="32"/>
        <v>3.5126190551399215E-3</v>
      </c>
      <c r="N147" s="5">
        <f t="shared" si="32"/>
        <v>3.1027812160982549E-3</v>
      </c>
      <c r="O147" s="6">
        <f t="shared" si="32"/>
        <v>3.5417518669756476E-3</v>
      </c>
      <c r="Q147" s="11">
        <f t="shared" si="37"/>
        <v>376423331</v>
      </c>
      <c r="R147" s="11">
        <f t="shared" si="37"/>
        <v>40414565</v>
      </c>
      <c r="S147" s="8">
        <f t="shared" si="37"/>
        <v>27163998556.66</v>
      </c>
      <c r="U147" s="6">
        <f t="shared" si="26"/>
        <v>0.82485855423638588</v>
      </c>
      <c r="V147" s="6">
        <f t="shared" si="26"/>
        <v>0.8474067303165469</v>
      </c>
      <c r="W147" s="6">
        <f t="shared" si="26"/>
        <v>0.16888402032605473</v>
      </c>
      <c r="Y147" s="8">
        <f t="shared" si="34"/>
        <v>164372147.6120438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10% to 25%</v>
      </c>
      <c r="C148" s="2">
        <v>1548902</v>
      </c>
      <c r="D148" s="2">
        <v>142838</v>
      </c>
      <c r="E148" s="3">
        <v>564150837.86999893</v>
      </c>
      <c r="G148" s="7">
        <f t="shared" si="27"/>
        <v>364.22629570495678</v>
      </c>
      <c r="H148" s="7">
        <f t="shared" si="28"/>
        <v>4370.7155484594814</v>
      </c>
      <c r="I148" s="7">
        <f t="shared" si="29"/>
        <v>3949.5851094946647</v>
      </c>
      <c r="J148" s="2">
        <f t="shared" si="30"/>
        <v>129075.16666666667</v>
      </c>
      <c r="K148" s="18">
        <f t="shared" si="31"/>
        <v>10.843767064786681</v>
      </c>
      <c r="M148" s="5">
        <f t="shared" si="32"/>
        <v>3.394117630752932E-3</v>
      </c>
      <c r="N148" s="5">
        <f t="shared" si="32"/>
        <v>2.9950064424782235E-3</v>
      </c>
      <c r="O148" s="6">
        <f t="shared" si="32"/>
        <v>3.5074387657275945E-3</v>
      </c>
      <c r="Q148" s="11">
        <f t="shared" si="37"/>
        <v>377972233</v>
      </c>
      <c r="R148" s="11">
        <f t="shared" si="37"/>
        <v>40557403</v>
      </c>
      <c r="S148" s="8">
        <f t="shared" si="37"/>
        <v>27728149394.529999</v>
      </c>
      <c r="U148" s="6">
        <f t="shared" si="26"/>
        <v>0.82825267186713891</v>
      </c>
      <c r="V148" s="6">
        <f t="shared" si="26"/>
        <v>0.85040173675902508</v>
      </c>
      <c r="W148" s="6">
        <f t="shared" si="26"/>
        <v>0.17239145909178233</v>
      </c>
      <c r="Y148" s="8">
        <f t="shared" si="34"/>
        <v>2573886643.6871839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10% to 25%</v>
      </c>
      <c r="C149" s="2">
        <v>1487737</v>
      </c>
      <c r="D149" s="2">
        <v>137112</v>
      </c>
      <c r="E149" s="3">
        <v>555249048.83000183</v>
      </c>
      <c r="G149" s="7">
        <f t="shared" si="27"/>
        <v>373.2172076314576</v>
      </c>
      <c r="H149" s="7">
        <f t="shared" si="28"/>
        <v>4478.6064915774914</v>
      </c>
      <c r="I149" s="7">
        <f t="shared" si="29"/>
        <v>4049.6021415339419</v>
      </c>
      <c r="J149" s="2">
        <f t="shared" si="30"/>
        <v>123978.08333333333</v>
      </c>
      <c r="K149" s="18">
        <f t="shared" si="31"/>
        <v>10.850523659490053</v>
      </c>
      <c r="M149" s="5">
        <f t="shared" si="32"/>
        <v>3.2600864235590595E-3</v>
      </c>
      <c r="N149" s="5">
        <f t="shared" si="32"/>
        <v>2.8749445059513168E-3</v>
      </c>
      <c r="O149" s="6">
        <f t="shared" si="32"/>
        <v>3.4520945601227634E-3</v>
      </c>
      <c r="Q149" s="11">
        <f t="shared" si="37"/>
        <v>379459970</v>
      </c>
      <c r="R149" s="11">
        <f t="shared" si="37"/>
        <v>40694515</v>
      </c>
      <c r="S149" s="8">
        <f t="shared" si="37"/>
        <v>28283398443.360001</v>
      </c>
      <c r="U149" s="6">
        <f t="shared" si="26"/>
        <v>0.83151275829069793</v>
      </c>
      <c r="V149" s="6">
        <f t="shared" si="26"/>
        <v>0.85327668126497647</v>
      </c>
      <c r="W149" s="6">
        <f t="shared" si="26"/>
        <v>0.17584355365190507</v>
      </c>
      <c r="Y149" s="8">
        <f t="shared" si="34"/>
        <v>7693157562.5169258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10% to 25%</v>
      </c>
      <c r="C150" s="2">
        <v>1437944</v>
      </c>
      <c r="D150" s="2">
        <v>132511</v>
      </c>
      <c r="E150" s="3">
        <v>549883210.31999969</v>
      </c>
      <c r="G150" s="7">
        <f t="shared" si="27"/>
        <v>382.40933605202963</v>
      </c>
      <c r="H150" s="7">
        <f t="shared" si="28"/>
        <v>4588.9120326243556</v>
      </c>
      <c r="I150" s="7">
        <f t="shared" si="29"/>
        <v>4149.7174598335214</v>
      </c>
      <c r="J150" s="2">
        <f t="shared" si="30"/>
        <v>119828.66666666667</v>
      </c>
      <c r="K150" s="18">
        <f t="shared" si="31"/>
        <v>10.851506667371011</v>
      </c>
      <c r="M150" s="5">
        <f t="shared" si="32"/>
        <v>3.1509747436799704E-3</v>
      </c>
      <c r="N150" s="5">
        <f t="shared" si="32"/>
        <v>2.7784714060630354E-3</v>
      </c>
      <c r="O150" s="6">
        <f t="shared" si="32"/>
        <v>3.4187340672594125E-3</v>
      </c>
      <c r="Q150" s="11">
        <f t="shared" si="37"/>
        <v>380897914</v>
      </c>
      <c r="R150" s="11">
        <f t="shared" si="37"/>
        <v>40827026</v>
      </c>
      <c r="S150" s="8">
        <f t="shared" si="37"/>
        <v>28833281653.68</v>
      </c>
      <c r="U150" s="6">
        <f t="shared" si="26"/>
        <v>0.83466373303437791</v>
      </c>
      <c r="V150" s="6">
        <f t="shared" si="26"/>
        <v>0.85605515267103949</v>
      </c>
      <c r="W150" s="6">
        <f t="shared" si="26"/>
        <v>0.1792622877191645</v>
      </c>
      <c r="Y150" s="8">
        <f t="shared" si="34"/>
        <v>15478852332.613363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10% to 25%</v>
      </c>
      <c r="C151" s="2">
        <v>1382307</v>
      </c>
      <c r="D151" s="2">
        <v>127325</v>
      </c>
      <c r="E151" s="3">
        <v>541109727.81999969</v>
      </c>
      <c r="G151" s="7">
        <f t="shared" si="27"/>
        <v>391.45408930143572</v>
      </c>
      <c r="H151" s="7">
        <f t="shared" si="28"/>
        <v>4697.4490716172286</v>
      </c>
      <c r="I151" s="7">
        <f t="shared" si="29"/>
        <v>4249.8309665815805</v>
      </c>
      <c r="J151" s="2">
        <f t="shared" si="30"/>
        <v>115192.25</v>
      </c>
      <c r="K151" s="18">
        <f t="shared" si="31"/>
        <v>10.856524641665031</v>
      </c>
      <c r="M151" s="5">
        <f t="shared" si="32"/>
        <v>3.029057073858251E-3</v>
      </c>
      <c r="N151" s="5">
        <f t="shared" si="32"/>
        <v>2.669732111122669E-3</v>
      </c>
      <c r="O151" s="6">
        <f t="shared" si="32"/>
        <v>3.3641875691151988E-3</v>
      </c>
      <c r="Q151" s="11">
        <f t="shared" si="37"/>
        <v>382280221</v>
      </c>
      <c r="R151" s="11">
        <f t="shared" si="37"/>
        <v>40954351</v>
      </c>
      <c r="S151" s="8">
        <f t="shared" si="37"/>
        <v>29374391381.5</v>
      </c>
      <c r="U151" s="6">
        <f t="shared" si="26"/>
        <v>0.83769279010823616</v>
      </c>
      <c r="V151" s="6">
        <f t="shared" si="26"/>
        <v>0.85872488478216213</v>
      </c>
      <c r="W151" s="6">
        <f t="shared" si="26"/>
        <v>0.18262647528827969</v>
      </c>
      <c r="Y151" s="8">
        <f t="shared" si="34"/>
        <v>25224055600.451214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10% to 25%</v>
      </c>
      <c r="C152" s="2">
        <v>1330953</v>
      </c>
      <c r="D152" s="2">
        <v>122570</v>
      </c>
      <c r="E152" s="3">
        <v>533136828.06000137</v>
      </c>
      <c r="G152" s="7">
        <f t="shared" si="27"/>
        <v>400.5677345931835</v>
      </c>
      <c r="H152" s="7">
        <f t="shared" si="28"/>
        <v>4806.8128151182018</v>
      </c>
      <c r="I152" s="7">
        <f t="shared" si="29"/>
        <v>4349.6518565717661</v>
      </c>
      <c r="J152" s="2">
        <f t="shared" si="30"/>
        <v>110912.75</v>
      </c>
      <c r="K152" s="18">
        <f t="shared" si="31"/>
        <v>10.858717467569551</v>
      </c>
      <c r="M152" s="5">
        <f t="shared" si="32"/>
        <v>2.9165247659332268E-3</v>
      </c>
      <c r="N152" s="5">
        <f t="shared" si="32"/>
        <v>2.5700299615967451E-3</v>
      </c>
      <c r="O152" s="6">
        <f t="shared" si="32"/>
        <v>3.3146184542326247E-3</v>
      </c>
      <c r="Q152" s="11">
        <f t="shared" si="37"/>
        <v>383611174</v>
      </c>
      <c r="R152" s="11">
        <f t="shared" si="37"/>
        <v>41076921</v>
      </c>
      <c r="S152" s="8">
        <f t="shared" si="37"/>
        <v>29907528209.560001</v>
      </c>
      <c r="U152" s="6">
        <f t="shared" si="26"/>
        <v>0.84060931487416934</v>
      </c>
      <c r="V152" s="6">
        <f t="shared" si="26"/>
        <v>0.86129491474375885</v>
      </c>
      <c r="W152" s="6">
        <f t="shared" si="26"/>
        <v>0.18594109374251233</v>
      </c>
      <c r="Y152" s="8">
        <f t="shared" si="34"/>
        <v>36965738772.63353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10% to 25%</v>
      </c>
      <c r="C153" s="2">
        <v>1283774</v>
      </c>
      <c r="D153" s="2">
        <v>118173</v>
      </c>
      <c r="E153" s="3">
        <v>525846071.5399971</v>
      </c>
      <c r="G153" s="7">
        <f t="shared" si="27"/>
        <v>409.60953527645609</v>
      </c>
      <c r="H153" s="7">
        <f t="shared" si="28"/>
        <v>4915.3144233174735</v>
      </c>
      <c r="I153" s="7">
        <f t="shared" si="29"/>
        <v>4449.7987826322178</v>
      </c>
      <c r="J153" s="2">
        <f t="shared" si="30"/>
        <v>106981.16666666667</v>
      </c>
      <c r="K153" s="18">
        <f t="shared" si="31"/>
        <v>10.863513662173254</v>
      </c>
      <c r="M153" s="5">
        <f t="shared" si="32"/>
        <v>2.8131411588997977E-3</v>
      </c>
      <c r="N153" s="5">
        <f t="shared" si="32"/>
        <v>2.4778343040856013E-3</v>
      </c>
      <c r="O153" s="6">
        <f t="shared" si="32"/>
        <v>3.2692903605151835E-3</v>
      </c>
      <c r="Q153" s="11">
        <f t="shared" si="37"/>
        <v>384894948</v>
      </c>
      <c r="R153" s="11">
        <f t="shared" si="37"/>
        <v>41195094</v>
      </c>
      <c r="S153" s="8">
        <f t="shared" si="37"/>
        <v>30433374281.099998</v>
      </c>
      <c r="U153" s="6">
        <f t="shared" ref="U153:W216" si="39">+Q153/C$16</f>
        <v>0.8434224560330692</v>
      </c>
      <c r="V153" s="6">
        <f t="shared" si="39"/>
        <v>0.86377274904784451</v>
      </c>
      <c r="W153" s="6">
        <f t="shared" si="39"/>
        <v>0.18921038410302751</v>
      </c>
      <c r="Y153" s="8">
        <f t="shared" si="34"/>
        <v>50317237318.353439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10% to 25%</v>
      </c>
      <c r="C154" s="2">
        <v>1240498</v>
      </c>
      <c r="D154" s="2">
        <v>114109</v>
      </c>
      <c r="E154" s="3">
        <v>519172418.97000122</v>
      </c>
      <c r="G154" s="7">
        <f t="shared" ref="G154:G217" si="40">IF(C154=0,0,+E154/C154)</f>
        <v>418.51935188126157</v>
      </c>
      <c r="H154" s="7">
        <f t="shared" ref="H154:H217" si="41">+G154*12</f>
        <v>5022.2322225751386</v>
      </c>
      <c r="I154" s="7">
        <f t="shared" ref="I154:I217" si="42">IF(D154=0,0,E154/D154)</f>
        <v>4549.7937846269906</v>
      </c>
      <c r="J154" s="2">
        <f t="shared" ref="J154:J217" si="43">+C154/12</f>
        <v>103374.83333333333</v>
      </c>
      <c r="K154" s="18">
        <f t="shared" ref="K154:K217" si="44">IF(D154=0,0,C154/D154)</f>
        <v>10.871167042038753</v>
      </c>
      <c r="M154" s="5">
        <f t="shared" ref="M154:O217" si="45">+C154/C$16</f>
        <v>2.7183102176340083E-3</v>
      </c>
      <c r="N154" s="5">
        <f t="shared" si="45"/>
        <v>2.3926209422194906E-3</v>
      </c>
      <c r="O154" s="6">
        <f t="shared" si="45"/>
        <v>3.2277989256688259E-3</v>
      </c>
      <c r="Q154" s="11">
        <f t="shared" ref="Q154:S169" si="46">+Q153+C154</f>
        <v>386135446</v>
      </c>
      <c r="R154" s="11">
        <f t="shared" si="46"/>
        <v>41309203</v>
      </c>
      <c r="S154" s="8">
        <f t="shared" si="46"/>
        <v>30952546700.07</v>
      </c>
      <c r="U154" s="6">
        <f t="shared" si="39"/>
        <v>0.84614076625070322</v>
      </c>
      <c r="V154" s="6">
        <f t="shared" si="39"/>
        <v>0.86616536999006399</v>
      </c>
      <c r="W154" s="6">
        <f t="shared" si="39"/>
        <v>0.19243818302869634</v>
      </c>
      <c r="Y154" s="8">
        <f t="shared" ref="Y154:Y217" si="47">((H154-$H$16)^2)*J154</f>
        <v>64962777249.386963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10% to 25%</v>
      </c>
      <c r="C155" s="2">
        <v>1205895</v>
      </c>
      <c r="D155" s="2">
        <v>110726</v>
      </c>
      <c r="E155" s="3">
        <v>514861283.36999893</v>
      </c>
      <c r="G155" s="7">
        <f t="shared" si="40"/>
        <v>426.95365962210553</v>
      </c>
      <c r="H155" s="7">
        <f t="shared" si="41"/>
        <v>5123.4439154652664</v>
      </c>
      <c r="I155" s="7">
        <f t="shared" si="42"/>
        <v>4649.8679927930107</v>
      </c>
      <c r="J155" s="2">
        <f t="shared" si="43"/>
        <v>100491.25</v>
      </c>
      <c r="K155" s="18">
        <f t="shared" si="44"/>
        <v>10.890802521539657</v>
      </c>
      <c r="M155" s="5">
        <f t="shared" si="45"/>
        <v>2.6424844698611058E-3</v>
      </c>
      <c r="N155" s="5">
        <f t="shared" si="45"/>
        <v>2.3216866894652946E-3</v>
      </c>
      <c r="O155" s="6">
        <f t="shared" si="45"/>
        <v>3.2009957320675415E-3</v>
      </c>
      <c r="Q155" s="11">
        <f t="shared" si="46"/>
        <v>387341341</v>
      </c>
      <c r="R155" s="11">
        <f t="shared" si="46"/>
        <v>41419929</v>
      </c>
      <c r="S155" s="8">
        <f t="shared" si="46"/>
        <v>31467407983.439999</v>
      </c>
      <c r="U155" s="6">
        <f t="shared" si="39"/>
        <v>0.84878325072056426</v>
      </c>
      <c r="V155" s="6">
        <f t="shared" si="39"/>
        <v>0.8684870566795293</v>
      </c>
      <c r="W155" s="6">
        <f t="shared" si="39"/>
        <v>0.19563917876076387</v>
      </c>
      <c r="Y155" s="8">
        <f t="shared" si="47"/>
        <v>80305612918.115112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10% to 25%</v>
      </c>
      <c r="C156" s="2">
        <v>1157752</v>
      </c>
      <c r="D156" s="2">
        <v>106322</v>
      </c>
      <c r="E156" s="3">
        <v>504978869.2100029</v>
      </c>
      <c r="G156" s="7">
        <f t="shared" si="40"/>
        <v>436.17188241523479</v>
      </c>
      <c r="H156" s="7">
        <f t="shared" si="41"/>
        <v>5234.062588982817</v>
      </c>
      <c r="I156" s="7">
        <f t="shared" si="42"/>
        <v>4749.5237976148201</v>
      </c>
      <c r="J156" s="2">
        <f t="shared" si="43"/>
        <v>96479.333333333328</v>
      </c>
      <c r="K156" s="18">
        <f t="shared" si="44"/>
        <v>10.889110438103121</v>
      </c>
      <c r="M156" s="5">
        <f t="shared" si="45"/>
        <v>2.5369884442265995E-3</v>
      </c>
      <c r="N156" s="5">
        <f t="shared" si="45"/>
        <v>2.2293442569706217E-3</v>
      </c>
      <c r="O156" s="6">
        <f t="shared" si="45"/>
        <v>3.1395547836598169E-3</v>
      </c>
      <c r="Q156" s="11">
        <f t="shared" si="46"/>
        <v>388499093</v>
      </c>
      <c r="R156" s="11">
        <f t="shared" si="46"/>
        <v>41526251</v>
      </c>
      <c r="S156" s="8">
        <f t="shared" si="46"/>
        <v>31972386852.650002</v>
      </c>
      <c r="U156" s="6">
        <f t="shared" si="39"/>
        <v>0.85132023916479083</v>
      </c>
      <c r="V156" s="6">
        <f t="shared" si="39"/>
        <v>0.87071640093649993</v>
      </c>
      <c r="W156" s="6">
        <f t="shared" si="39"/>
        <v>0.19877873354442369</v>
      </c>
      <c r="Y156" s="8">
        <f t="shared" si="47"/>
        <v>97361155752.302856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10% to 25%</v>
      </c>
      <c r="C157" s="2">
        <v>1124859</v>
      </c>
      <c r="D157" s="2">
        <v>103223</v>
      </c>
      <c r="E157" s="3">
        <v>500605371.59000015</v>
      </c>
      <c r="G157" s="7">
        <f t="shared" si="40"/>
        <v>445.03833066188753</v>
      </c>
      <c r="H157" s="7">
        <f t="shared" si="41"/>
        <v>5340.4599679426501</v>
      </c>
      <c r="I157" s="7">
        <f t="shared" si="42"/>
        <v>4849.7463897580983</v>
      </c>
      <c r="J157" s="2">
        <f t="shared" si="43"/>
        <v>93738.25</v>
      </c>
      <c r="K157" s="18">
        <f t="shared" si="44"/>
        <v>10.897367834688005</v>
      </c>
      <c r="M157" s="5">
        <f t="shared" si="45"/>
        <v>2.4649098290344465E-3</v>
      </c>
      <c r="N157" s="5">
        <f t="shared" si="45"/>
        <v>2.1643648749767545E-3</v>
      </c>
      <c r="O157" s="6">
        <f t="shared" si="45"/>
        <v>3.1123638728882724E-3</v>
      </c>
      <c r="Q157" s="11">
        <f t="shared" si="46"/>
        <v>389623952</v>
      </c>
      <c r="R157" s="11">
        <f t="shared" si="46"/>
        <v>41629474</v>
      </c>
      <c r="S157" s="8">
        <f t="shared" si="46"/>
        <v>32472992224.240002</v>
      </c>
      <c r="U157" s="6">
        <f t="shared" si="39"/>
        <v>0.85378514899382529</v>
      </c>
      <c r="V157" s="6">
        <f t="shared" si="39"/>
        <v>0.87288076581147667</v>
      </c>
      <c r="W157" s="6">
        <f t="shared" si="39"/>
        <v>0.20189109741731195</v>
      </c>
      <c r="Y157" s="8">
        <f t="shared" si="47"/>
        <v>115694132406.21281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10% to 25%</v>
      </c>
      <c r="C158" s="2">
        <v>1089189</v>
      </c>
      <c r="D158" s="2">
        <v>99790</v>
      </c>
      <c r="E158" s="3">
        <v>493936141.95999908</v>
      </c>
      <c r="G158" s="7">
        <f t="shared" si="40"/>
        <v>453.48983689699315</v>
      </c>
      <c r="H158" s="7">
        <f t="shared" si="41"/>
        <v>5441.8780427639176</v>
      </c>
      <c r="I158" s="7">
        <f t="shared" si="42"/>
        <v>4949.7559070047009</v>
      </c>
      <c r="J158" s="2">
        <f t="shared" si="43"/>
        <v>90765.75</v>
      </c>
      <c r="K158" s="18">
        <f t="shared" si="44"/>
        <v>10.914811103316966</v>
      </c>
      <c r="M158" s="5">
        <f t="shared" si="45"/>
        <v>2.3867459581833807E-3</v>
      </c>
      <c r="N158" s="5">
        <f t="shared" si="45"/>
        <v>2.0923822294830643E-3</v>
      </c>
      <c r="O158" s="6">
        <f t="shared" si="45"/>
        <v>3.0708999363458348E-3</v>
      </c>
      <c r="Q158" s="11">
        <f t="shared" si="46"/>
        <v>390713141</v>
      </c>
      <c r="R158" s="11">
        <f t="shared" si="46"/>
        <v>41729264</v>
      </c>
      <c r="S158" s="8">
        <f t="shared" si="46"/>
        <v>32966928366.200001</v>
      </c>
      <c r="U158" s="6">
        <f t="shared" si="39"/>
        <v>0.85617189495200874</v>
      </c>
      <c r="V158" s="6">
        <f t="shared" si="39"/>
        <v>0.87497314804095971</v>
      </c>
      <c r="W158" s="6">
        <f t="shared" si="39"/>
        <v>0.2049619973536578</v>
      </c>
      <c r="Y158" s="8">
        <f t="shared" si="47"/>
        <v>133412337125.7133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10% to 25%</v>
      </c>
      <c r="C159" s="2">
        <v>1575833</v>
      </c>
      <c r="D159" s="2">
        <v>144527</v>
      </c>
      <c r="E159" s="3">
        <v>733377550.09000015</v>
      </c>
      <c r="G159" s="7">
        <f t="shared" si="40"/>
        <v>465.3903999281651</v>
      </c>
      <c r="H159" s="7">
        <f t="shared" si="41"/>
        <v>5584.6847991379809</v>
      </c>
      <c r="I159" s="7">
        <f t="shared" si="42"/>
        <v>5074.3290187300654</v>
      </c>
      <c r="J159" s="2">
        <f t="shared" si="43"/>
        <v>131319.41666666666</v>
      </c>
      <c r="K159" s="18">
        <f t="shared" si="44"/>
        <v>10.903381375106381</v>
      </c>
      <c r="M159" s="5">
        <f t="shared" si="45"/>
        <v>3.4531316819413267E-3</v>
      </c>
      <c r="N159" s="5">
        <f t="shared" si="45"/>
        <v>3.0304211492183466E-3</v>
      </c>
      <c r="O159" s="6">
        <f t="shared" si="45"/>
        <v>4.5595551338926564E-3</v>
      </c>
      <c r="Q159" s="11">
        <f t="shared" si="46"/>
        <v>392288974</v>
      </c>
      <c r="R159" s="11">
        <f t="shared" si="46"/>
        <v>41873791</v>
      </c>
      <c r="S159" s="8">
        <f t="shared" si="46"/>
        <v>33700305916.290001</v>
      </c>
      <c r="U159" s="6">
        <f t="shared" si="39"/>
        <v>0.85962502663395002</v>
      </c>
      <c r="V159" s="6">
        <f t="shared" si="39"/>
        <v>0.87800356919017808</v>
      </c>
      <c r="W159" s="6">
        <f t="shared" si="39"/>
        <v>0.20952155248755044</v>
      </c>
      <c r="Y159" s="8">
        <f t="shared" si="47"/>
        <v>241170442317.35645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10% to 25%</v>
      </c>
      <c r="C160" s="2">
        <v>1502607</v>
      </c>
      <c r="D160" s="2">
        <v>137598</v>
      </c>
      <c r="E160" s="3">
        <v>718873043.87999725</v>
      </c>
      <c r="G160" s="7">
        <f t="shared" si="40"/>
        <v>478.41720681455445</v>
      </c>
      <c r="H160" s="7">
        <f t="shared" si="41"/>
        <v>5741.0064817746534</v>
      </c>
      <c r="I160" s="7">
        <f t="shared" si="42"/>
        <v>5224.4439881393428</v>
      </c>
      <c r="J160" s="2">
        <f t="shared" si="43"/>
        <v>125217.25</v>
      </c>
      <c r="K160" s="18">
        <f t="shared" si="44"/>
        <v>10.920267736449658</v>
      </c>
      <c r="M160" s="5">
        <f t="shared" si="45"/>
        <v>3.2926711378723577E-3</v>
      </c>
      <c r="N160" s="5">
        <f t="shared" si="45"/>
        <v>2.8851348833792028E-3</v>
      </c>
      <c r="O160" s="6">
        <f t="shared" si="45"/>
        <v>4.4693777133453802E-3</v>
      </c>
      <c r="Q160" s="11">
        <f t="shared" si="46"/>
        <v>393791581</v>
      </c>
      <c r="R160" s="11">
        <f t="shared" si="46"/>
        <v>42011389</v>
      </c>
      <c r="S160" s="8">
        <f t="shared" si="46"/>
        <v>34419178960.169998</v>
      </c>
      <c r="U160" s="6">
        <f t="shared" si="39"/>
        <v>0.86291769777182237</v>
      </c>
      <c r="V160" s="6">
        <f t="shared" si="39"/>
        <v>0.88088870407355724</v>
      </c>
      <c r="W160" s="6">
        <f t="shared" si="39"/>
        <v>0.21399093020089582</v>
      </c>
      <c r="Y160" s="8">
        <f t="shared" si="47"/>
        <v>286076694196.21857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10% to 25%</v>
      </c>
      <c r="C161" s="2">
        <v>1904955</v>
      </c>
      <c r="D161" s="2">
        <v>174269</v>
      </c>
      <c r="E161" s="3">
        <v>940895212.09000397</v>
      </c>
      <c r="G161" s="7">
        <f t="shared" si="40"/>
        <v>493.91991521584708</v>
      </c>
      <c r="H161" s="7">
        <f t="shared" si="41"/>
        <v>5927.0389825901648</v>
      </c>
      <c r="I161" s="7">
        <f t="shared" si="42"/>
        <v>5399.0968680029382</v>
      </c>
      <c r="J161" s="2">
        <f t="shared" si="43"/>
        <v>158746.25</v>
      </c>
      <c r="K161" s="18">
        <f t="shared" si="44"/>
        <v>10.931117984265704</v>
      </c>
      <c r="M161" s="5">
        <f t="shared" si="45"/>
        <v>4.17433856453859E-3</v>
      </c>
      <c r="N161" s="5">
        <f t="shared" si="45"/>
        <v>3.6540470863792376E-3</v>
      </c>
      <c r="O161" s="6">
        <f t="shared" si="45"/>
        <v>5.84973400701115E-3</v>
      </c>
      <c r="Q161" s="11">
        <f t="shared" si="46"/>
        <v>395696536</v>
      </c>
      <c r="R161" s="11">
        <f t="shared" si="46"/>
        <v>42185658</v>
      </c>
      <c r="S161" s="8">
        <f t="shared" si="46"/>
        <v>35360074172.260002</v>
      </c>
      <c r="U161" s="6">
        <f t="shared" si="39"/>
        <v>0.86709203633636101</v>
      </c>
      <c r="V161" s="6">
        <f t="shared" si="39"/>
        <v>0.88454275115993652</v>
      </c>
      <c r="W161" s="6">
        <f t="shared" si="39"/>
        <v>0.21984066420790699</v>
      </c>
      <c r="Y161" s="8">
        <f t="shared" si="47"/>
        <v>457447716610.26819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10% to 25%</v>
      </c>
      <c r="C162" s="2">
        <v>1349870</v>
      </c>
      <c r="D162" s="2">
        <v>123436</v>
      </c>
      <c r="E162" s="3">
        <v>688091779.37999725</v>
      </c>
      <c r="G162" s="7">
        <f t="shared" si="40"/>
        <v>509.7467010749163</v>
      </c>
      <c r="H162" s="7">
        <f t="shared" si="41"/>
        <v>6116.9604128989959</v>
      </c>
      <c r="I162" s="7">
        <f t="shared" si="42"/>
        <v>5574.4821557730102</v>
      </c>
      <c r="J162" s="2">
        <f t="shared" si="43"/>
        <v>112489.16666666667</v>
      </c>
      <c r="K162" s="18">
        <f t="shared" si="44"/>
        <v>10.935788586798017</v>
      </c>
      <c r="M162" s="5">
        <f t="shared" si="45"/>
        <v>2.9579776940209645E-3</v>
      </c>
      <c r="N162" s="5">
        <f t="shared" si="45"/>
        <v>2.588188123844789E-3</v>
      </c>
      <c r="O162" s="6">
        <f t="shared" si="45"/>
        <v>4.2780044260645536E-3</v>
      </c>
      <c r="Q162" s="11">
        <f t="shared" si="46"/>
        <v>397046406</v>
      </c>
      <c r="R162" s="11">
        <f t="shared" si="46"/>
        <v>42309094</v>
      </c>
      <c r="S162" s="8">
        <f t="shared" si="46"/>
        <v>36048165951.639999</v>
      </c>
      <c r="U162" s="6">
        <f t="shared" si="39"/>
        <v>0.87005001403038196</v>
      </c>
      <c r="V162" s="6">
        <f t="shared" si="39"/>
        <v>0.88713093928378128</v>
      </c>
      <c r="W162" s="6">
        <f t="shared" si="39"/>
        <v>0.22411866863397154</v>
      </c>
      <c r="Y162" s="8">
        <f t="shared" si="47"/>
        <v>400742158095.27789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10% to 25%</v>
      </c>
      <c r="C163" s="2">
        <v>1293737</v>
      </c>
      <c r="D163" s="2">
        <v>118166</v>
      </c>
      <c r="E163" s="3">
        <v>676426857.27000427</v>
      </c>
      <c r="G163" s="7">
        <f t="shared" si="40"/>
        <v>522.84726901217505</v>
      </c>
      <c r="H163" s="7">
        <f t="shared" si="41"/>
        <v>6274.1672281461006</v>
      </c>
      <c r="I163" s="7">
        <f t="shared" si="42"/>
        <v>5724.3780551935779</v>
      </c>
      <c r="J163" s="2">
        <f t="shared" si="43"/>
        <v>107811.41666666667</v>
      </c>
      <c r="K163" s="18">
        <f t="shared" si="44"/>
        <v>10.948470795321835</v>
      </c>
      <c r="M163" s="5">
        <f t="shared" si="45"/>
        <v>2.8349731366202678E-3</v>
      </c>
      <c r="N163" s="5">
        <f t="shared" si="45"/>
        <v>2.4776875291020722E-3</v>
      </c>
      <c r="O163" s="6">
        <f t="shared" si="45"/>
        <v>4.2054812686723626E-3</v>
      </c>
      <c r="Q163" s="11">
        <f t="shared" si="46"/>
        <v>398340143</v>
      </c>
      <c r="R163" s="11">
        <f t="shared" si="46"/>
        <v>42427260</v>
      </c>
      <c r="S163" s="8">
        <f t="shared" si="46"/>
        <v>36724592808.910004</v>
      </c>
      <c r="U163" s="6">
        <f t="shared" si="39"/>
        <v>0.87288498716700225</v>
      </c>
      <c r="V163" s="6">
        <f t="shared" si="39"/>
        <v>0.88960862681288333</v>
      </c>
      <c r="W163" s="6">
        <f t="shared" si="39"/>
        <v>0.22832414990264391</v>
      </c>
      <c r="Y163" s="8">
        <f t="shared" si="47"/>
        <v>450722003826.71448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10% to 25%</v>
      </c>
      <c r="C164" s="2">
        <v>1639143</v>
      </c>
      <c r="D164" s="2">
        <v>149738</v>
      </c>
      <c r="E164" s="3">
        <v>883312342.21999359</v>
      </c>
      <c r="G164" s="7">
        <f t="shared" si="40"/>
        <v>538.88668787286622</v>
      </c>
      <c r="H164" s="7">
        <f t="shared" si="41"/>
        <v>6466.6402544743942</v>
      </c>
      <c r="I164" s="7">
        <f t="shared" si="42"/>
        <v>5899.0526267212972</v>
      </c>
      <c r="J164" s="2">
        <f t="shared" si="43"/>
        <v>136595.25</v>
      </c>
      <c r="K164" s="18">
        <f t="shared" si="44"/>
        <v>10.946740306401848</v>
      </c>
      <c r="M164" s="5">
        <f t="shared" si="45"/>
        <v>3.5918632396531561E-3</v>
      </c>
      <c r="N164" s="5">
        <f t="shared" si="45"/>
        <v>3.1396846405284604E-3</v>
      </c>
      <c r="O164" s="6">
        <f t="shared" si="45"/>
        <v>5.4917297704376988E-3</v>
      </c>
      <c r="Q164" s="11">
        <f t="shared" si="46"/>
        <v>399979286</v>
      </c>
      <c r="R164" s="11">
        <f t="shared" si="46"/>
        <v>42576998</v>
      </c>
      <c r="S164" s="8">
        <f t="shared" si="46"/>
        <v>37607905151.129997</v>
      </c>
      <c r="U164" s="6">
        <f t="shared" si="39"/>
        <v>0.87647685040665535</v>
      </c>
      <c r="V164" s="6">
        <f t="shared" si="39"/>
        <v>0.89274831145341182</v>
      </c>
      <c r="W164" s="6">
        <f t="shared" si="39"/>
        <v>0.23381587967308159</v>
      </c>
      <c r="Y164" s="8">
        <f t="shared" si="47"/>
        <v>683629612033.54944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10% to 25%</v>
      </c>
      <c r="C165" s="2">
        <v>1933545</v>
      </c>
      <c r="D165" s="2">
        <v>176471</v>
      </c>
      <c r="E165" s="3">
        <v>1080592480.1399994</v>
      </c>
      <c r="G165" s="7">
        <f t="shared" si="40"/>
        <v>558.86595871314057</v>
      </c>
      <c r="H165" s="7">
        <f t="shared" si="41"/>
        <v>6706.3915045576869</v>
      </c>
      <c r="I165" s="7">
        <f t="shared" si="42"/>
        <v>6123.3430996594307</v>
      </c>
      <c r="J165" s="2">
        <f t="shared" si="43"/>
        <v>161128.75</v>
      </c>
      <c r="K165" s="18">
        <f t="shared" si="44"/>
        <v>10.956729434297987</v>
      </c>
      <c r="M165" s="5">
        <f t="shared" si="45"/>
        <v>4.2369879917219921E-3</v>
      </c>
      <c r="N165" s="5">
        <f t="shared" si="45"/>
        <v>3.7002183026265739E-3</v>
      </c>
      <c r="O165" s="6">
        <f t="shared" si="45"/>
        <v>6.7182599056427178E-3</v>
      </c>
      <c r="Q165" s="11">
        <f t="shared" si="46"/>
        <v>401912831</v>
      </c>
      <c r="R165" s="11">
        <f t="shared" si="46"/>
        <v>42753469</v>
      </c>
      <c r="S165" s="8">
        <f t="shared" si="46"/>
        <v>38688497631.269997</v>
      </c>
      <c r="U165" s="6">
        <f t="shared" si="39"/>
        <v>0.88071383839837736</v>
      </c>
      <c r="V165" s="6">
        <f t="shared" si="39"/>
        <v>0.89644852975603839</v>
      </c>
      <c r="W165" s="6">
        <f t="shared" si="39"/>
        <v>0.24053413957872433</v>
      </c>
      <c r="Y165" s="8">
        <f t="shared" si="47"/>
        <v>988521139340.69836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10% to 25%</v>
      </c>
      <c r="C166" s="2">
        <v>1814915</v>
      </c>
      <c r="D166" s="2">
        <v>165329</v>
      </c>
      <c r="E166" s="3">
        <v>1053743330.8700027</v>
      </c>
      <c r="G166" s="7">
        <f t="shared" si="40"/>
        <v>580.60202867352064</v>
      </c>
      <c r="H166" s="7">
        <f t="shared" si="41"/>
        <v>6967.2243440822476</v>
      </c>
      <c r="I166" s="7">
        <f t="shared" si="42"/>
        <v>6373.6146161290681</v>
      </c>
      <c r="J166" s="2">
        <f t="shared" si="43"/>
        <v>151242.91666666666</v>
      </c>
      <c r="K166" s="18">
        <f t="shared" si="44"/>
        <v>10.977596186996836</v>
      </c>
      <c r="M166" s="5">
        <f t="shared" si="45"/>
        <v>3.9770334080645236E-3</v>
      </c>
      <c r="N166" s="5">
        <f t="shared" si="45"/>
        <v>3.4665944645576262E-3</v>
      </c>
      <c r="O166" s="6">
        <f t="shared" si="45"/>
        <v>6.551333366400223E-3</v>
      </c>
      <c r="Q166" s="11">
        <f t="shared" si="46"/>
        <v>403727746</v>
      </c>
      <c r="R166" s="11">
        <f t="shared" si="46"/>
        <v>42918798</v>
      </c>
      <c r="S166" s="8">
        <f t="shared" si="46"/>
        <v>39742240962.139999</v>
      </c>
      <c r="U166" s="6">
        <f t="shared" si="39"/>
        <v>0.8846908718064419</v>
      </c>
      <c r="V166" s="6">
        <f t="shared" si="39"/>
        <v>0.89991512422059605</v>
      </c>
      <c r="W166" s="6">
        <f t="shared" si="39"/>
        <v>0.24708547294512453</v>
      </c>
      <c r="Y166" s="8">
        <f t="shared" si="47"/>
        <v>1133583549825.1064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5% to 10%</v>
      </c>
      <c r="C167" s="2">
        <v>1686916</v>
      </c>
      <c r="D167" s="2">
        <v>153425</v>
      </c>
      <c r="E167" s="3">
        <v>1016234319.75</v>
      </c>
      <c r="G167" s="7">
        <f t="shared" si="40"/>
        <v>602.42141265480916</v>
      </c>
      <c r="H167" s="7">
        <f t="shared" si="41"/>
        <v>7229.0569518577104</v>
      </c>
      <c r="I167" s="7">
        <f t="shared" si="42"/>
        <v>6623.6553348541629</v>
      </c>
      <c r="J167" s="2">
        <f t="shared" si="43"/>
        <v>140576.33333333334</v>
      </c>
      <c r="K167" s="18">
        <f t="shared" si="44"/>
        <v>10.995052957471078</v>
      </c>
      <c r="M167" s="5">
        <f t="shared" si="45"/>
        <v>3.696548482214635E-3</v>
      </c>
      <c r="N167" s="5">
        <f t="shared" si="45"/>
        <v>3.2169931211387826E-3</v>
      </c>
      <c r="O167" s="6">
        <f t="shared" si="45"/>
        <v>6.3181323307284097E-3</v>
      </c>
      <c r="Q167" s="11">
        <f t="shared" si="46"/>
        <v>405414662</v>
      </c>
      <c r="R167" s="11">
        <f t="shared" si="46"/>
        <v>43072223</v>
      </c>
      <c r="S167" s="8">
        <f t="shared" si="46"/>
        <v>40758475281.889999</v>
      </c>
      <c r="U167" s="6">
        <f t="shared" si="39"/>
        <v>0.88838742028865647</v>
      </c>
      <c r="V167" s="6">
        <f t="shared" si="39"/>
        <v>0.90313211734173482</v>
      </c>
      <c r="W167" s="6">
        <f t="shared" si="39"/>
        <v>0.25340360527585293</v>
      </c>
      <c r="Y167" s="8">
        <f t="shared" si="47"/>
        <v>1264810824313.1069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5% to 10%</v>
      </c>
      <c r="C168" s="2">
        <v>1584757</v>
      </c>
      <c r="D168" s="2">
        <v>144398</v>
      </c>
      <c r="E168" s="3">
        <v>992552845.41999817</v>
      </c>
      <c r="G168" s="7">
        <f t="shared" si="40"/>
        <v>626.31232764392155</v>
      </c>
      <c r="H168" s="7">
        <f t="shared" si="41"/>
        <v>7515.747931727059</v>
      </c>
      <c r="I168" s="7">
        <f t="shared" si="42"/>
        <v>6873.7298675881812</v>
      </c>
      <c r="J168" s="2">
        <f t="shared" si="43"/>
        <v>132063.08333333334</v>
      </c>
      <c r="K168" s="18">
        <f t="shared" si="44"/>
        <v>10.974923475394396</v>
      </c>
      <c r="M168" s="5">
        <f t="shared" si="45"/>
        <v>3.4726868931405112E-3</v>
      </c>
      <c r="N168" s="5">
        <f t="shared" si="45"/>
        <v>3.027716295950451E-3</v>
      </c>
      <c r="O168" s="6">
        <f t="shared" si="45"/>
        <v>6.1708998611140122E-3</v>
      </c>
      <c r="Q168" s="11">
        <f t="shared" si="46"/>
        <v>406999419</v>
      </c>
      <c r="R168" s="11">
        <f t="shared" si="46"/>
        <v>43216621</v>
      </c>
      <c r="S168" s="8">
        <f t="shared" si="46"/>
        <v>41751028127.309998</v>
      </c>
      <c r="U168" s="6">
        <f t="shared" si="39"/>
        <v>0.89186010718179698</v>
      </c>
      <c r="V168" s="6">
        <f t="shared" si="39"/>
        <v>0.90615983363768526</v>
      </c>
      <c r="W168" s="6">
        <f t="shared" si="39"/>
        <v>0.25957450513696695</v>
      </c>
      <c r="Y168" s="8">
        <f t="shared" si="47"/>
        <v>1426202841464.5833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5% to 10%</v>
      </c>
      <c r="C169" s="2">
        <v>1493085</v>
      </c>
      <c r="D169" s="2">
        <v>135818</v>
      </c>
      <c r="E169" s="3">
        <v>967585559.73000336</v>
      </c>
      <c r="G169" s="7">
        <f t="shared" si="40"/>
        <v>648.04452508062388</v>
      </c>
      <c r="H169" s="7">
        <f t="shared" si="41"/>
        <v>7776.5343009674871</v>
      </c>
      <c r="I169" s="7">
        <f t="shared" si="42"/>
        <v>7124.1334707476426</v>
      </c>
      <c r="J169" s="2">
        <f t="shared" si="43"/>
        <v>124423.75</v>
      </c>
      <c r="K169" s="18">
        <f t="shared" si="44"/>
        <v>10.993277768778807</v>
      </c>
      <c r="M169" s="5">
        <f t="shared" si="45"/>
        <v>3.2718055259227125E-3</v>
      </c>
      <c r="N169" s="5">
        <f t="shared" si="45"/>
        <v>2.8478121018531998E-3</v>
      </c>
      <c r="O169" s="6">
        <f t="shared" si="45"/>
        <v>6.0156732447099381E-3</v>
      </c>
      <c r="Q169" s="11">
        <f t="shared" si="46"/>
        <v>408492504</v>
      </c>
      <c r="R169" s="11">
        <f t="shared" si="46"/>
        <v>43352439</v>
      </c>
      <c r="S169" s="8">
        <f t="shared" si="46"/>
        <v>42718613687.040001</v>
      </c>
      <c r="U169" s="6">
        <f t="shared" si="39"/>
        <v>0.89513191270771975</v>
      </c>
      <c r="V169" s="6">
        <f t="shared" si="39"/>
        <v>0.90900764573953841</v>
      </c>
      <c r="W169" s="6">
        <f t="shared" si="39"/>
        <v>0.26559017838167692</v>
      </c>
      <c r="Y169" s="8">
        <f t="shared" si="47"/>
        <v>1565428851727.4209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5% to 10%</v>
      </c>
      <c r="C170" s="2">
        <v>1408224</v>
      </c>
      <c r="D170" s="2">
        <v>128145</v>
      </c>
      <c r="E170" s="3">
        <v>944934774.86000061</v>
      </c>
      <c r="G170" s="7">
        <f t="shared" si="40"/>
        <v>671.01169619321968</v>
      </c>
      <c r="H170" s="7">
        <f t="shared" si="41"/>
        <v>8052.1403543186361</v>
      </c>
      <c r="I170" s="7">
        <f t="shared" si="42"/>
        <v>7373.9496262827315</v>
      </c>
      <c r="J170" s="2">
        <f t="shared" si="43"/>
        <v>117352</v>
      </c>
      <c r="K170" s="18">
        <f t="shared" si="44"/>
        <v>10.989301182254477</v>
      </c>
      <c r="M170" s="5">
        <f t="shared" si="45"/>
        <v>3.0858491411654299E-3</v>
      </c>
      <c r="N170" s="5">
        <f t="shared" si="45"/>
        <v>2.6869257520503783E-3</v>
      </c>
      <c r="O170" s="6">
        <f t="shared" si="45"/>
        <v>5.8748487779287486E-3</v>
      </c>
      <c r="Q170" s="11">
        <f t="shared" ref="Q170:S185" si="48">+Q169+C170</f>
        <v>409900728</v>
      </c>
      <c r="R170" s="11">
        <f t="shared" si="48"/>
        <v>43480584</v>
      </c>
      <c r="S170" s="8">
        <f t="shared" si="48"/>
        <v>43663548461.900002</v>
      </c>
      <c r="U170" s="6">
        <f t="shared" si="39"/>
        <v>0.89821776184888513</v>
      </c>
      <c r="V170" s="6">
        <f t="shared" si="39"/>
        <v>0.91169457149158883</v>
      </c>
      <c r="W170" s="6">
        <f t="shared" si="39"/>
        <v>0.27146502715960563</v>
      </c>
      <c r="Y170" s="8">
        <f t="shared" si="47"/>
        <v>1714812732366.043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5% to 10%</v>
      </c>
      <c r="C171" s="2">
        <v>1339175</v>
      </c>
      <c r="D171" s="2">
        <v>121777</v>
      </c>
      <c r="E171" s="3">
        <v>928398885.06999969</v>
      </c>
      <c r="G171" s="7">
        <f t="shared" si="40"/>
        <v>693.26181049526735</v>
      </c>
      <c r="H171" s="7">
        <f t="shared" si="41"/>
        <v>8319.1417259432092</v>
      </c>
      <c r="I171" s="7">
        <f t="shared" si="42"/>
        <v>7623.7621642017757</v>
      </c>
      <c r="J171" s="2">
        <f t="shared" si="43"/>
        <v>111597.91666666667</v>
      </c>
      <c r="K171" s="18">
        <f t="shared" si="44"/>
        <v>10.996945235964098</v>
      </c>
      <c r="M171" s="5">
        <f t="shared" si="45"/>
        <v>2.9345416805992616E-3</v>
      </c>
      <c r="N171" s="5">
        <f t="shared" si="45"/>
        <v>2.5534024527483624E-3</v>
      </c>
      <c r="O171" s="6">
        <f t="shared" si="45"/>
        <v>5.772041838752291E-3</v>
      </c>
      <c r="Q171" s="11">
        <f t="shared" si="48"/>
        <v>411239903</v>
      </c>
      <c r="R171" s="11">
        <f t="shared" si="48"/>
        <v>43602361</v>
      </c>
      <c r="S171" s="8">
        <f t="shared" si="48"/>
        <v>44591947346.970001</v>
      </c>
      <c r="U171" s="6">
        <f t="shared" si="39"/>
        <v>0.90115230352948439</v>
      </c>
      <c r="V171" s="6">
        <f t="shared" si="39"/>
        <v>0.91424797394433721</v>
      </c>
      <c r="W171" s="6">
        <f t="shared" si="39"/>
        <v>0.27723706899835793</v>
      </c>
      <c r="Y171" s="8">
        <f t="shared" si="47"/>
        <v>1866491348563.8818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5% to 10%</v>
      </c>
      <c r="C172" s="2">
        <v>1275601</v>
      </c>
      <c r="D172" s="2">
        <v>116080</v>
      </c>
      <c r="E172" s="3">
        <v>913997005.51000214</v>
      </c>
      <c r="G172" s="7">
        <f t="shared" si="40"/>
        <v>716.52264737171117</v>
      </c>
      <c r="H172" s="7">
        <f t="shared" si="41"/>
        <v>8598.2717684605341</v>
      </c>
      <c r="I172" s="7">
        <f t="shared" si="42"/>
        <v>7873.8542859235195</v>
      </c>
      <c r="J172" s="2">
        <f t="shared" si="43"/>
        <v>106300.08333333333</v>
      </c>
      <c r="K172" s="18">
        <f t="shared" si="44"/>
        <v>10.988981736733287</v>
      </c>
      <c r="M172" s="5">
        <f t="shared" si="45"/>
        <v>2.7952316182082988E-3</v>
      </c>
      <c r="N172" s="5">
        <f t="shared" si="45"/>
        <v>2.4339485840103627E-3</v>
      </c>
      <c r="O172" s="6">
        <f t="shared" si="45"/>
        <v>5.6825024686455406E-3</v>
      </c>
      <c r="Q172" s="11">
        <f t="shared" si="48"/>
        <v>412515504</v>
      </c>
      <c r="R172" s="11">
        <f t="shared" si="48"/>
        <v>43718441</v>
      </c>
      <c r="S172" s="8">
        <f t="shared" si="48"/>
        <v>45505944352.480003</v>
      </c>
      <c r="U172" s="6">
        <f t="shared" si="39"/>
        <v>0.90394753514769277</v>
      </c>
      <c r="V172" s="6">
        <f t="shared" si="39"/>
        <v>0.91668192252834757</v>
      </c>
      <c r="W172" s="6">
        <f t="shared" si="39"/>
        <v>0.28291957146700347</v>
      </c>
      <c r="Y172" s="8">
        <f t="shared" si="47"/>
        <v>2028858352384.5432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5% to 10%</v>
      </c>
      <c r="C173" s="2">
        <v>1443952</v>
      </c>
      <c r="D173" s="2">
        <v>131270</v>
      </c>
      <c r="E173" s="3">
        <v>1069618122.6499939</v>
      </c>
      <c r="G173" s="7">
        <f t="shared" si="40"/>
        <v>740.75739543280793</v>
      </c>
      <c r="H173" s="7">
        <f t="shared" si="41"/>
        <v>8889.0887451936942</v>
      </c>
      <c r="I173" s="7">
        <f t="shared" si="42"/>
        <v>8148.2297756531871</v>
      </c>
      <c r="J173" s="2">
        <f t="shared" si="43"/>
        <v>120329.33333333333</v>
      </c>
      <c r="K173" s="18">
        <f t="shared" si="44"/>
        <v>10.999862878037632</v>
      </c>
      <c r="M173" s="5">
        <f t="shared" si="45"/>
        <v>3.1641401077414566E-3</v>
      </c>
      <c r="N173" s="5">
        <f t="shared" si="45"/>
        <v>2.752450298268783E-3</v>
      </c>
      <c r="O173" s="6">
        <f t="shared" si="45"/>
        <v>6.6500301268219908E-3</v>
      </c>
      <c r="Q173" s="11">
        <f t="shared" si="48"/>
        <v>413959456</v>
      </c>
      <c r="R173" s="11">
        <f t="shared" si="48"/>
        <v>43849711</v>
      </c>
      <c r="S173" s="8">
        <f t="shared" si="48"/>
        <v>46575562475.129997</v>
      </c>
      <c r="U173" s="6">
        <f t="shared" si="39"/>
        <v>0.90711167525543424</v>
      </c>
      <c r="V173" s="6">
        <f t="shared" si="39"/>
        <v>0.91943437282661633</v>
      </c>
      <c r="W173" s="6">
        <f t="shared" si="39"/>
        <v>0.28956960159382544</v>
      </c>
      <c r="Y173" s="8">
        <f t="shared" si="47"/>
        <v>2612559143053.3462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5% to 10%</v>
      </c>
      <c r="C174" s="2">
        <v>1583283</v>
      </c>
      <c r="D174" s="2">
        <v>143877</v>
      </c>
      <c r="E174" s="3">
        <v>1219035729.1399994</v>
      </c>
      <c r="G174" s="7">
        <f t="shared" si="40"/>
        <v>769.94177865864754</v>
      </c>
      <c r="H174" s="7">
        <f t="shared" si="41"/>
        <v>9239.3013439037713</v>
      </c>
      <c r="I174" s="7">
        <f t="shared" si="42"/>
        <v>8472.7630485762093</v>
      </c>
      <c r="J174" s="2">
        <f t="shared" si="43"/>
        <v>131940.25</v>
      </c>
      <c r="K174" s="18">
        <f t="shared" si="44"/>
        <v>11.004420442461269</v>
      </c>
      <c r="M174" s="5">
        <f t="shared" si="45"/>
        <v>3.4694569086820173E-3</v>
      </c>
      <c r="N174" s="5">
        <f t="shared" si="45"/>
        <v>3.0167920436049186E-3</v>
      </c>
      <c r="O174" s="6">
        <f t="shared" si="45"/>
        <v>7.5789893166442737E-3</v>
      </c>
      <c r="Q174" s="11">
        <f t="shared" si="48"/>
        <v>415542739</v>
      </c>
      <c r="R174" s="11">
        <f t="shared" si="48"/>
        <v>43993588</v>
      </c>
      <c r="S174" s="8">
        <f t="shared" si="48"/>
        <v>47794598204.269997</v>
      </c>
      <c r="U174" s="6">
        <f t="shared" si="39"/>
        <v>0.91058113216411618</v>
      </c>
      <c r="V174" s="6">
        <f t="shared" si="39"/>
        <v>0.92245116487022127</v>
      </c>
      <c r="W174" s="6">
        <f t="shared" si="39"/>
        <v>0.29714859091046975</v>
      </c>
      <c r="Y174" s="8">
        <f t="shared" si="47"/>
        <v>3311446906827.7271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5% to 10%</v>
      </c>
      <c r="C175" s="2">
        <v>1484069</v>
      </c>
      <c r="D175" s="2">
        <v>134886</v>
      </c>
      <c r="E175" s="3">
        <v>1190169184.6800003</v>
      </c>
      <c r="G175" s="7">
        <f t="shared" si="40"/>
        <v>801.96351024110083</v>
      </c>
      <c r="H175" s="7">
        <f t="shared" si="41"/>
        <v>9623.5621228932105</v>
      </c>
      <c r="I175" s="7">
        <f t="shared" si="42"/>
        <v>8823.5190062719648</v>
      </c>
      <c r="J175" s="2">
        <f t="shared" si="43"/>
        <v>123672.41666666667</v>
      </c>
      <c r="K175" s="18">
        <f t="shared" si="44"/>
        <v>11.002394614711683</v>
      </c>
      <c r="M175" s="5">
        <f t="shared" si="45"/>
        <v>3.2520487146080724E-3</v>
      </c>
      <c r="N175" s="5">
        <f t="shared" si="45"/>
        <v>2.8282700611890229E-3</v>
      </c>
      <c r="O175" s="6">
        <f t="shared" si="45"/>
        <v>7.3995202273952542E-3</v>
      </c>
      <c r="Q175" s="11">
        <f t="shared" si="48"/>
        <v>417026808</v>
      </c>
      <c r="R175" s="11">
        <f t="shared" si="48"/>
        <v>44128474</v>
      </c>
      <c r="S175" s="8">
        <f t="shared" si="48"/>
        <v>48984767388.949997</v>
      </c>
      <c r="U175" s="6">
        <f t="shared" si="39"/>
        <v>0.91383318087872434</v>
      </c>
      <c r="V175" s="6">
        <f t="shared" si="39"/>
        <v>0.92527943493141029</v>
      </c>
      <c r="W175" s="6">
        <f t="shared" si="39"/>
        <v>0.30454811113786501</v>
      </c>
      <c r="Y175" s="8">
        <f t="shared" si="47"/>
        <v>3598357060908.6445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5% to 10%</v>
      </c>
      <c r="C176" s="2">
        <v>1974636</v>
      </c>
      <c r="D176" s="2">
        <v>179465</v>
      </c>
      <c r="E176" s="3">
        <v>1659441053.6000061</v>
      </c>
      <c r="G176" s="7">
        <f t="shared" si="40"/>
        <v>840.37820317263845</v>
      </c>
      <c r="H176" s="7">
        <f t="shared" si="41"/>
        <v>10084.53843807166</v>
      </c>
      <c r="I176" s="7">
        <f t="shared" si="42"/>
        <v>9246.5999141894299</v>
      </c>
      <c r="J176" s="2">
        <f t="shared" si="43"/>
        <v>164553</v>
      </c>
      <c r="K176" s="18">
        <f t="shared" si="44"/>
        <v>11.002903073022594</v>
      </c>
      <c r="M176" s="5">
        <f t="shared" si="45"/>
        <v>4.3270309302457137E-3</v>
      </c>
      <c r="N176" s="5">
        <f t="shared" si="45"/>
        <v>3.7629960598675027E-3</v>
      </c>
      <c r="O176" s="6">
        <f t="shared" si="45"/>
        <v>1.0317077437679416E-2</v>
      </c>
      <c r="Q176" s="11">
        <f t="shared" si="48"/>
        <v>419001444</v>
      </c>
      <c r="R176" s="11">
        <f t="shared" si="48"/>
        <v>44307939</v>
      </c>
      <c r="S176" s="8">
        <f t="shared" si="48"/>
        <v>50644208442.550003</v>
      </c>
      <c r="U176" s="6">
        <f t="shared" si="39"/>
        <v>0.91816021180897001</v>
      </c>
      <c r="V176" s="6">
        <f t="shared" si="39"/>
        <v>0.92904243099127781</v>
      </c>
      <c r="W176" s="6">
        <f t="shared" si="39"/>
        <v>0.31486518857554441</v>
      </c>
      <c r="Y176" s="8">
        <f t="shared" si="47"/>
        <v>5641113837117.3945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5% to 10%</v>
      </c>
      <c r="C177" s="2">
        <v>1803972</v>
      </c>
      <c r="D177" s="2">
        <v>163768</v>
      </c>
      <c r="E177" s="3">
        <v>1596323241.0599976</v>
      </c>
      <c r="G177" s="7">
        <f t="shared" si="40"/>
        <v>884.89357986709194</v>
      </c>
      <c r="H177" s="7">
        <f t="shared" si="41"/>
        <v>10618.722958405104</v>
      </c>
      <c r="I177" s="7">
        <f t="shared" si="42"/>
        <v>9747.4673993698252</v>
      </c>
      <c r="J177" s="2">
        <f t="shared" si="43"/>
        <v>150331</v>
      </c>
      <c r="K177" s="18">
        <f t="shared" si="44"/>
        <v>11.015412046309413</v>
      </c>
      <c r="M177" s="5">
        <f t="shared" si="45"/>
        <v>3.9530539508533325E-3</v>
      </c>
      <c r="N177" s="5">
        <f t="shared" si="45"/>
        <v>3.4338636432306086E-3</v>
      </c>
      <c r="O177" s="6">
        <f t="shared" si="45"/>
        <v>9.9246613538061731E-3</v>
      </c>
      <c r="Q177" s="11">
        <f t="shared" si="48"/>
        <v>420805416</v>
      </c>
      <c r="R177" s="11">
        <f t="shared" si="48"/>
        <v>44471707</v>
      </c>
      <c r="S177" s="8">
        <f t="shared" si="48"/>
        <v>52240531683.610001</v>
      </c>
      <c r="U177" s="6">
        <f t="shared" si="39"/>
        <v>0.92211326575982333</v>
      </c>
      <c r="V177" s="6">
        <f t="shared" si="39"/>
        <v>0.93247629463450843</v>
      </c>
      <c r="W177" s="6">
        <f t="shared" si="39"/>
        <v>0.32478984992935056</v>
      </c>
      <c r="Y177" s="8">
        <f t="shared" si="47"/>
        <v>6136831920893.752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5% to 10%</v>
      </c>
      <c r="C178" s="2">
        <v>1679974</v>
      </c>
      <c r="D178" s="2">
        <v>152657</v>
      </c>
      <c r="E178" s="3">
        <v>1564180691.0599976</v>
      </c>
      <c r="G178" s="7">
        <f t="shared" si="40"/>
        <v>931.07434463866559</v>
      </c>
      <c r="H178" s="7">
        <f t="shared" si="41"/>
        <v>11172.892135663988</v>
      </c>
      <c r="I178" s="7">
        <f t="shared" si="42"/>
        <v>10246.373838474472</v>
      </c>
      <c r="J178" s="2">
        <f t="shared" si="43"/>
        <v>139997.83333333334</v>
      </c>
      <c r="K178" s="18">
        <f t="shared" si="44"/>
        <v>11.004893322939662</v>
      </c>
      <c r="M178" s="5">
        <f t="shared" si="45"/>
        <v>3.6813364387201552E-3</v>
      </c>
      <c r="N178" s="5">
        <f t="shared" si="45"/>
        <v>3.2008898086601477E-3</v>
      </c>
      <c r="O178" s="6">
        <f t="shared" si="45"/>
        <v>9.7248246818888023E-3</v>
      </c>
      <c r="Q178" s="11">
        <f t="shared" si="48"/>
        <v>422485390</v>
      </c>
      <c r="R178" s="11">
        <f t="shared" si="48"/>
        <v>44624364</v>
      </c>
      <c r="S178" s="8">
        <f t="shared" si="48"/>
        <v>53804712374.669998</v>
      </c>
      <c r="U178" s="6">
        <f t="shared" si="39"/>
        <v>0.92579460219854348</v>
      </c>
      <c r="V178" s="6">
        <f t="shared" si="39"/>
        <v>0.9356771844431685</v>
      </c>
      <c r="W178" s="6">
        <f t="shared" si="39"/>
        <v>0.3345146746112394</v>
      </c>
      <c r="Y178" s="8">
        <f t="shared" si="47"/>
        <v>6749386964385.1055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5% to 10%</v>
      </c>
      <c r="C179" s="2">
        <v>1563022</v>
      </c>
      <c r="D179" s="2">
        <v>142088</v>
      </c>
      <c r="E179" s="3">
        <v>1526899082.9500046</v>
      </c>
      <c r="G179" s="7">
        <f t="shared" si="40"/>
        <v>976.88905399284499</v>
      </c>
      <c r="H179" s="7">
        <f t="shared" si="41"/>
        <v>11722.668647914139</v>
      </c>
      <c r="I179" s="7">
        <f t="shared" si="42"/>
        <v>10746.150856863385</v>
      </c>
      <c r="J179" s="2">
        <f t="shared" si="43"/>
        <v>130251.83333333333</v>
      </c>
      <c r="K179" s="18">
        <f t="shared" si="44"/>
        <v>11.000380046168571</v>
      </c>
      <c r="M179" s="5">
        <f t="shared" si="45"/>
        <v>3.4250588658641468E-3</v>
      </c>
      <c r="N179" s="5">
        <f t="shared" si="45"/>
        <v>2.9792805513858063E-3</v>
      </c>
      <c r="O179" s="6">
        <f t="shared" si="45"/>
        <v>9.4930374562819751E-3</v>
      </c>
      <c r="Q179" s="11">
        <f t="shared" si="48"/>
        <v>424048412</v>
      </c>
      <c r="R179" s="11">
        <f t="shared" si="48"/>
        <v>44766452</v>
      </c>
      <c r="S179" s="8">
        <f t="shared" si="48"/>
        <v>55331611457.620003</v>
      </c>
      <c r="U179" s="6">
        <f t="shared" si="39"/>
        <v>0.92921966106440768</v>
      </c>
      <c r="V179" s="6">
        <f t="shared" si="39"/>
        <v>0.93865646499455435</v>
      </c>
      <c r="W179" s="6">
        <f t="shared" si="39"/>
        <v>0.34400771206752134</v>
      </c>
      <c r="Y179" s="8">
        <f t="shared" si="47"/>
        <v>7313318950001.0479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5% to 10%</v>
      </c>
      <c r="C180" s="2">
        <v>1448001</v>
      </c>
      <c r="D180" s="2">
        <v>131472</v>
      </c>
      <c r="E180" s="3">
        <v>1478710545.5799942</v>
      </c>
      <c r="G180" s="7">
        <f t="shared" si="40"/>
        <v>1021.2082350633696</v>
      </c>
      <c r="H180" s="7">
        <f t="shared" si="41"/>
        <v>12254.498820760435</v>
      </c>
      <c r="I180" s="7">
        <f t="shared" si="42"/>
        <v>11247.341985974155</v>
      </c>
      <c r="J180" s="2">
        <f t="shared" si="43"/>
        <v>120666.75</v>
      </c>
      <c r="K180" s="18">
        <f t="shared" si="44"/>
        <v>11.013759583789705</v>
      </c>
      <c r="M180" s="5">
        <f t="shared" si="45"/>
        <v>3.1730127041271015E-3</v>
      </c>
      <c r="N180" s="5">
        <f t="shared" si="45"/>
        <v>2.7566858049363403E-3</v>
      </c>
      <c r="O180" s="6">
        <f t="shared" si="45"/>
        <v>9.1934396666670005E-3</v>
      </c>
      <c r="Q180" s="11">
        <f t="shared" si="48"/>
        <v>425496413</v>
      </c>
      <c r="R180" s="11">
        <f t="shared" si="48"/>
        <v>44897924</v>
      </c>
      <c r="S180" s="8">
        <f t="shared" si="48"/>
        <v>56810322003.199997</v>
      </c>
      <c r="U180" s="6">
        <f t="shared" si="39"/>
        <v>0.93239267376853474</v>
      </c>
      <c r="V180" s="6">
        <f t="shared" si="39"/>
        <v>0.94141315079949073</v>
      </c>
      <c r="W180" s="6">
        <f t="shared" si="39"/>
        <v>0.35320115173418837</v>
      </c>
      <c r="Y180" s="8">
        <f t="shared" si="47"/>
        <v>7771006066916.2734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5% to 10%</v>
      </c>
      <c r="C181" s="2">
        <v>1360401</v>
      </c>
      <c r="D181" s="2">
        <v>123448</v>
      </c>
      <c r="E181" s="3">
        <v>1450102689.0400009</v>
      </c>
      <c r="G181" s="7">
        <f t="shared" si="40"/>
        <v>1065.9376823745358</v>
      </c>
      <c r="H181" s="7">
        <f t="shared" si="41"/>
        <v>12791.252188494429</v>
      </c>
      <c r="I181" s="7">
        <f t="shared" si="42"/>
        <v>11746.668143995859</v>
      </c>
      <c r="J181" s="2">
        <f t="shared" si="43"/>
        <v>113366.75</v>
      </c>
      <c r="K181" s="18">
        <f t="shared" si="44"/>
        <v>11.020032726330115</v>
      </c>
      <c r="M181" s="5">
        <f t="shared" si="45"/>
        <v>2.981054333323812E-3</v>
      </c>
      <c r="N181" s="5">
        <f t="shared" si="45"/>
        <v>2.5884397381022678E-3</v>
      </c>
      <c r="O181" s="6">
        <f t="shared" si="45"/>
        <v>9.0155788920351851E-3</v>
      </c>
      <c r="Q181" s="11">
        <f t="shared" si="48"/>
        <v>426856814</v>
      </c>
      <c r="R181" s="11">
        <f t="shared" si="48"/>
        <v>45021372</v>
      </c>
      <c r="S181" s="8">
        <f t="shared" si="48"/>
        <v>58260424692.239998</v>
      </c>
      <c r="U181" s="6">
        <f t="shared" si="39"/>
        <v>0.93537372810185859</v>
      </c>
      <c r="V181" s="6">
        <f t="shared" si="39"/>
        <v>0.94400159053759292</v>
      </c>
      <c r="W181" s="6">
        <f t="shared" si="39"/>
        <v>0.36221673062622356</v>
      </c>
      <c r="Y181" s="8">
        <f t="shared" si="47"/>
        <v>8310185176729.9053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5% to 10%</v>
      </c>
      <c r="C182" s="2">
        <v>1264752</v>
      </c>
      <c r="D182" s="2">
        <v>114863</v>
      </c>
      <c r="E182" s="3">
        <v>1406688391.2200012</v>
      </c>
      <c r="G182" s="7">
        <f t="shared" si="40"/>
        <v>1112.2246821669396</v>
      </c>
      <c r="H182" s="7">
        <f t="shared" si="41"/>
        <v>13346.696186003275</v>
      </c>
      <c r="I182" s="7">
        <f t="shared" si="42"/>
        <v>12246.662469376572</v>
      </c>
      <c r="J182" s="2">
        <f t="shared" si="43"/>
        <v>105396</v>
      </c>
      <c r="K182" s="18">
        <f t="shared" si="44"/>
        <v>11.010960883835526</v>
      </c>
      <c r="M182" s="5">
        <f t="shared" si="45"/>
        <v>2.7714581437237682E-3</v>
      </c>
      <c r="N182" s="5">
        <f t="shared" si="45"/>
        <v>2.4084307047310674E-3</v>
      </c>
      <c r="O182" s="6">
        <f t="shared" si="45"/>
        <v>8.7456635060443929E-3</v>
      </c>
      <c r="Q182" s="11">
        <f t="shared" si="48"/>
        <v>428121566</v>
      </c>
      <c r="R182" s="11">
        <f t="shared" si="48"/>
        <v>45136235</v>
      </c>
      <c r="S182" s="8">
        <f t="shared" si="48"/>
        <v>59667113083.459999</v>
      </c>
      <c r="U182" s="6">
        <f t="shared" si="39"/>
        <v>0.9381451862455823</v>
      </c>
      <c r="V182" s="6">
        <f t="shared" si="39"/>
        <v>0.94641002124232398</v>
      </c>
      <c r="W182" s="6">
        <f t="shared" si="39"/>
        <v>0.37096239413226795</v>
      </c>
      <c r="Y182" s="8">
        <f t="shared" si="47"/>
        <v>8760854052630.4082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5% to 10%</v>
      </c>
      <c r="C183" s="2">
        <v>1177241</v>
      </c>
      <c r="D183" s="2">
        <v>106805</v>
      </c>
      <c r="E183" s="3">
        <v>1361435413.5299988</v>
      </c>
      <c r="G183" s="7">
        <f t="shared" si="40"/>
        <v>1156.4627918412616</v>
      </c>
      <c r="H183" s="7">
        <f t="shared" si="41"/>
        <v>13877.553502095139</v>
      </c>
      <c r="I183" s="7">
        <f t="shared" si="42"/>
        <v>12746.925832404839</v>
      </c>
      <c r="J183" s="2">
        <f t="shared" si="43"/>
        <v>98103.416666666672</v>
      </c>
      <c r="K183" s="18">
        <f t="shared" si="44"/>
        <v>11.022339778100276</v>
      </c>
      <c r="M183" s="5">
        <f t="shared" si="45"/>
        <v>2.5796947991191259E-3</v>
      </c>
      <c r="N183" s="5">
        <f t="shared" si="45"/>
        <v>2.2394717308341383E-3</v>
      </c>
      <c r="O183" s="6">
        <f t="shared" si="45"/>
        <v>8.464316678990497E-3</v>
      </c>
      <c r="Q183" s="11">
        <f t="shared" si="48"/>
        <v>429298807</v>
      </c>
      <c r="R183" s="11">
        <f t="shared" si="48"/>
        <v>45243040</v>
      </c>
      <c r="S183" s="8">
        <f t="shared" si="48"/>
        <v>61028548496.989998</v>
      </c>
      <c r="U183" s="6">
        <f t="shared" si="39"/>
        <v>0.94072488104470142</v>
      </c>
      <c r="V183" s="6">
        <f t="shared" si="39"/>
        <v>0.94864949297315815</v>
      </c>
      <c r="W183" s="6">
        <f t="shared" si="39"/>
        <v>0.37942671081125845</v>
      </c>
      <c r="Y183" s="8">
        <f t="shared" si="47"/>
        <v>9131944663105.1973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 xml:space="preserve">Top 5% </v>
      </c>
      <c r="C184" s="2">
        <v>1102986</v>
      </c>
      <c r="D184" s="2">
        <v>100093</v>
      </c>
      <c r="E184" s="3">
        <v>1325938427.3600006</v>
      </c>
      <c r="G184" s="7">
        <f t="shared" si="40"/>
        <v>1202.135319360355</v>
      </c>
      <c r="H184" s="7">
        <f t="shared" si="41"/>
        <v>14425.62383232426</v>
      </c>
      <c r="I184" s="7">
        <f t="shared" si="42"/>
        <v>13247.064503611648</v>
      </c>
      <c r="J184" s="2">
        <f t="shared" si="43"/>
        <v>91915.5</v>
      </c>
      <c r="K184" s="18">
        <f t="shared" si="44"/>
        <v>11.019611761062212</v>
      </c>
      <c r="M184" s="5">
        <f t="shared" si="45"/>
        <v>2.4169794015848991E-3</v>
      </c>
      <c r="N184" s="5">
        <f t="shared" si="45"/>
        <v>2.0987354894844005E-3</v>
      </c>
      <c r="O184" s="6">
        <f t="shared" si="45"/>
        <v>8.243624805467413E-3</v>
      </c>
      <c r="Q184" s="11">
        <f t="shared" si="48"/>
        <v>430401793</v>
      </c>
      <c r="R184" s="11">
        <f t="shared" si="48"/>
        <v>45343133</v>
      </c>
      <c r="S184" s="8">
        <f t="shared" si="48"/>
        <v>62354486924.349998</v>
      </c>
      <c r="U184" s="6">
        <f t="shared" si="39"/>
        <v>0.94314186044628634</v>
      </c>
      <c r="V184" s="6">
        <f t="shared" si="39"/>
        <v>0.95074822846264251</v>
      </c>
      <c r="W184" s="6">
        <f t="shared" si="39"/>
        <v>0.38767033561672587</v>
      </c>
      <c r="Y184" s="8">
        <f t="shared" si="47"/>
        <v>9555616310868.2148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 xml:space="preserve">Top 5% </v>
      </c>
      <c r="C185" s="2">
        <v>1039516</v>
      </c>
      <c r="D185" s="2">
        <v>94190</v>
      </c>
      <c r="E185" s="3">
        <v>1294841469.3000031</v>
      </c>
      <c r="G185" s="7">
        <f t="shared" si="40"/>
        <v>1245.6195665098016</v>
      </c>
      <c r="H185" s="7">
        <f t="shared" si="41"/>
        <v>14947.43479811762</v>
      </c>
      <c r="I185" s="7">
        <f t="shared" si="42"/>
        <v>13747.122510882291</v>
      </c>
      <c r="J185" s="2">
        <f t="shared" si="43"/>
        <v>86626.333333333328</v>
      </c>
      <c r="K185" s="18">
        <f t="shared" si="44"/>
        <v>11.036373288034824</v>
      </c>
      <c r="M185" s="5">
        <f t="shared" si="45"/>
        <v>2.277897234976625E-3</v>
      </c>
      <c r="N185" s="5">
        <f t="shared" si="45"/>
        <v>1.9749622426596834E-3</v>
      </c>
      <c r="O185" s="6">
        <f t="shared" si="45"/>
        <v>8.0502887880865882E-3</v>
      </c>
      <c r="Q185" s="11">
        <f t="shared" si="48"/>
        <v>431441309</v>
      </c>
      <c r="R185" s="11">
        <f t="shared" si="48"/>
        <v>45437323</v>
      </c>
      <c r="S185" s="8">
        <f t="shared" si="48"/>
        <v>63649328393.650002</v>
      </c>
      <c r="U185" s="6">
        <f t="shared" si="39"/>
        <v>0.94541975768126296</v>
      </c>
      <c r="V185" s="6">
        <f t="shared" si="39"/>
        <v>0.9527231907053022</v>
      </c>
      <c r="W185" s="6">
        <f t="shared" si="39"/>
        <v>0.39572062440481243</v>
      </c>
      <c r="Y185" s="8">
        <f t="shared" si="47"/>
        <v>9951118831002.8789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 xml:space="preserve">Top 5% </v>
      </c>
      <c r="C186" s="2">
        <v>1898266</v>
      </c>
      <c r="D186" s="2">
        <v>171874</v>
      </c>
      <c r="E186" s="3">
        <v>2490354406.0999985</v>
      </c>
      <c r="G186" s="7">
        <f t="shared" si="40"/>
        <v>1311.9101359345836</v>
      </c>
      <c r="H186" s="7">
        <f t="shared" si="41"/>
        <v>15742.921631215004</v>
      </c>
      <c r="I186" s="7">
        <f t="shared" si="42"/>
        <v>14489.419028474338</v>
      </c>
      <c r="J186" s="2">
        <f t="shared" si="43"/>
        <v>158188.83333333334</v>
      </c>
      <c r="K186" s="18">
        <f t="shared" si="44"/>
        <v>11.044520986303921</v>
      </c>
      <c r="M186" s="5">
        <f t="shared" si="45"/>
        <v>4.1596809213616127E-3</v>
      </c>
      <c r="N186" s="5">
        <f t="shared" si="45"/>
        <v>3.6038290741574525E-3</v>
      </c>
      <c r="O186" s="6">
        <f t="shared" si="45"/>
        <v>1.5483032192834331E-2</v>
      </c>
      <c r="Q186" s="11">
        <f t="shared" ref="Q186:S201" si="49">+Q185+C186</f>
        <v>433339575</v>
      </c>
      <c r="R186" s="11">
        <f t="shared" si="49"/>
        <v>45609197</v>
      </c>
      <c r="S186" s="8">
        <f t="shared" si="49"/>
        <v>66139682799.75</v>
      </c>
      <c r="U186" s="6">
        <f t="shared" si="39"/>
        <v>0.94957943860262461</v>
      </c>
      <c r="V186" s="6">
        <f t="shared" si="39"/>
        <v>0.95632701977945966</v>
      </c>
      <c r="W186" s="6">
        <f t="shared" si="39"/>
        <v>0.41120365659764679</v>
      </c>
      <c r="Y186" s="8">
        <f t="shared" si="47"/>
        <v>20969323359957.301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 xml:space="preserve">Top 5% </v>
      </c>
      <c r="C187" s="2">
        <v>1677009</v>
      </c>
      <c r="D187" s="2">
        <v>151984</v>
      </c>
      <c r="E187" s="3">
        <v>2354310600.5299988</v>
      </c>
      <c r="G187" s="7">
        <f t="shared" si="40"/>
        <v>1403.8747559076896</v>
      </c>
      <c r="H187" s="7">
        <f t="shared" si="41"/>
        <v>16846.497070892277</v>
      </c>
      <c r="I187" s="7">
        <f t="shared" si="42"/>
        <v>15490.516110445828</v>
      </c>
      <c r="J187" s="2">
        <f t="shared" si="43"/>
        <v>139750.75</v>
      </c>
      <c r="K187" s="18">
        <f t="shared" si="44"/>
        <v>11.034115433203494</v>
      </c>
      <c r="M187" s="5">
        <f t="shared" si="45"/>
        <v>3.6748392176079205E-3</v>
      </c>
      <c r="N187" s="5">
        <f t="shared" si="45"/>
        <v>3.1867784423865518E-3</v>
      </c>
      <c r="O187" s="6">
        <f t="shared" si="45"/>
        <v>1.4637220602276558E-2</v>
      </c>
      <c r="Q187" s="11">
        <f t="shared" si="49"/>
        <v>435016584</v>
      </c>
      <c r="R187" s="11">
        <f t="shared" si="49"/>
        <v>45761181</v>
      </c>
      <c r="S187" s="8">
        <f t="shared" si="49"/>
        <v>68493993400.279999</v>
      </c>
      <c r="U187" s="6">
        <f t="shared" si="39"/>
        <v>0.95325427782023253</v>
      </c>
      <c r="V187" s="6">
        <f t="shared" si="39"/>
        <v>0.95951379822184624</v>
      </c>
      <c r="W187" s="6">
        <f t="shared" si="39"/>
        <v>0.42584087719992331</v>
      </c>
      <c r="Y187" s="8">
        <f t="shared" si="47"/>
        <v>22246717850811.156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 xml:space="preserve">Top 5% </v>
      </c>
      <c r="C188" s="2">
        <v>1492171</v>
      </c>
      <c r="D188" s="2">
        <v>135014</v>
      </c>
      <c r="E188" s="3">
        <v>2226283247.0899963</v>
      </c>
      <c r="G188" s="7">
        <f t="shared" si="40"/>
        <v>1491.9759512080025</v>
      </c>
      <c r="H188" s="7">
        <f t="shared" si="41"/>
        <v>17903.711414496029</v>
      </c>
      <c r="I188" s="7">
        <f t="shared" si="42"/>
        <v>16489.277016383458</v>
      </c>
      <c r="J188" s="2">
        <f t="shared" si="43"/>
        <v>124347.58333333333</v>
      </c>
      <c r="K188" s="18">
        <f t="shared" si="44"/>
        <v>11.051972388048647</v>
      </c>
      <c r="M188" s="5">
        <f t="shared" si="45"/>
        <v>3.2698026726017742E-3</v>
      </c>
      <c r="N188" s="5">
        <f t="shared" si="45"/>
        <v>2.8309539466021289E-3</v>
      </c>
      <c r="O188" s="6">
        <f t="shared" si="45"/>
        <v>1.3841248900409742E-2</v>
      </c>
      <c r="Q188" s="11">
        <f t="shared" si="49"/>
        <v>436508755</v>
      </c>
      <c r="R188" s="11">
        <f t="shared" si="49"/>
        <v>45896195</v>
      </c>
      <c r="S188" s="8">
        <f t="shared" si="49"/>
        <v>70720276647.369995</v>
      </c>
      <c r="U188" s="6">
        <f t="shared" si="39"/>
        <v>0.95652408049283422</v>
      </c>
      <c r="V188" s="6">
        <f t="shared" si="39"/>
        <v>0.96234475216844839</v>
      </c>
      <c r="W188" s="6">
        <f t="shared" si="39"/>
        <v>0.43968212610033308</v>
      </c>
      <c r="Y188" s="8">
        <f t="shared" si="47"/>
        <v>23251005585693.5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 xml:space="preserve">Top 5% </v>
      </c>
      <c r="C189" s="2">
        <v>1327183</v>
      </c>
      <c r="D189" s="2">
        <v>120180</v>
      </c>
      <c r="E189" s="3">
        <v>2102055517.1600037</v>
      </c>
      <c r="G189" s="7">
        <f t="shared" si="40"/>
        <v>1583.8475305666238</v>
      </c>
      <c r="H189" s="7">
        <f t="shared" si="41"/>
        <v>19006.170366799488</v>
      </c>
      <c r="I189" s="7">
        <f t="shared" si="42"/>
        <v>17490.892970211382</v>
      </c>
      <c r="J189" s="2">
        <f t="shared" si="43"/>
        <v>110598.58333333333</v>
      </c>
      <c r="K189" s="18">
        <f t="shared" si="44"/>
        <v>11.043293393243468</v>
      </c>
      <c r="M189" s="5">
        <f t="shared" si="45"/>
        <v>2.9082635438107563E-3</v>
      </c>
      <c r="N189" s="5">
        <f t="shared" si="45"/>
        <v>2.5199167886489093E-3</v>
      </c>
      <c r="O189" s="6">
        <f t="shared" si="45"/>
        <v>1.3068900219018258E-2</v>
      </c>
      <c r="Q189" s="11">
        <f t="shared" si="49"/>
        <v>437835938</v>
      </c>
      <c r="R189" s="11">
        <f t="shared" si="49"/>
        <v>46016375</v>
      </c>
      <c r="S189" s="8">
        <f t="shared" si="49"/>
        <v>72822332164.529999</v>
      </c>
      <c r="U189" s="6">
        <f t="shared" si="39"/>
        <v>0.95943234403664501</v>
      </c>
      <c r="V189" s="6">
        <f t="shared" si="39"/>
        <v>0.96486466895709733</v>
      </c>
      <c r="W189" s="6">
        <f t="shared" si="39"/>
        <v>0.45275102631935132</v>
      </c>
      <c r="Y189" s="8">
        <f t="shared" si="47"/>
        <v>24149189516137.781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 xml:space="preserve">Top 5% </v>
      </c>
      <c r="C190" s="2">
        <v>1183796</v>
      </c>
      <c r="D190" s="2">
        <v>107010</v>
      </c>
      <c r="E190" s="3">
        <v>1978601970.9400024</v>
      </c>
      <c r="G190" s="7">
        <f t="shared" si="40"/>
        <v>1671.4045079895543</v>
      </c>
      <c r="H190" s="7">
        <f t="shared" si="41"/>
        <v>20056.854095874653</v>
      </c>
      <c r="I190" s="7">
        <f t="shared" si="42"/>
        <v>18489.87917895526</v>
      </c>
      <c r="J190" s="2">
        <f t="shared" si="43"/>
        <v>98649.666666666672</v>
      </c>
      <c r="K190" s="18">
        <f t="shared" si="44"/>
        <v>11.0624801420428</v>
      </c>
      <c r="M190" s="5">
        <f t="shared" si="45"/>
        <v>2.594058807345331E-3</v>
      </c>
      <c r="N190" s="5">
        <f t="shared" si="45"/>
        <v>2.2437701410660659E-3</v>
      </c>
      <c r="O190" s="6">
        <f t="shared" si="45"/>
        <v>1.2301364792830775E-2</v>
      </c>
      <c r="Q190" s="11">
        <f t="shared" si="49"/>
        <v>439019734</v>
      </c>
      <c r="R190" s="11">
        <f t="shared" si="49"/>
        <v>46123385</v>
      </c>
      <c r="S190" s="8">
        <f t="shared" si="49"/>
        <v>74800934135.470001</v>
      </c>
      <c r="U190" s="6">
        <f t="shared" si="39"/>
        <v>0.96202640284399032</v>
      </c>
      <c r="V190" s="6">
        <f t="shared" si="39"/>
        <v>0.96710843909816335</v>
      </c>
      <c r="W190" s="6">
        <f t="shared" si="39"/>
        <v>0.46505239111218211</v>
      </c>
      <c r="Y190" s="8">
        <f t="shared" si="47"/>
        <v>24712239033028.117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 xml:space="preserve">Top 5% </v>
      </c>
      <c r="C191" s="2">
        <v>1059094</v>
      </c>
      <c r="D191" s="2">
        <v>95634</v>
      </c>
      <c r="E191" s="3">
        <v>1863912556.3600006</v>
      </c>
      <c r="G191" s="7">
        <f t="shared" si="40"/>
        <v>1759.912298964965</v>
      </c>
      <c r="H191" s="7">
        <f t="shared" si="41"/>
        <v>21118.94758757958</v>
      </c>
      <c r="I191" s="7">
        <f t="shared" si="42"/>
        <v>19490.061655478185</v>
      </c>
      <c r="J191" s="2">
        <f t="shared" si="43"/>
        <v>88257.833333333328</v>
      </c>
      <c r="K191" s="18">
        <f t="shared" si="44"/>
        <v>11.074450509233118</v>
      </c>
      <c r="M191" s="5">
        <f t="shared" si="45"/>
        <v>2.3207986160677986E-3</v>
      </c>
      <c r="N191" s="5">
        <f t="shared" si="45"/>
        <v>2.0052398249762837E-3</v>
      </c>
      <c r="O191" s="6">
        <f t="shared" si="45"/>
        <v>1.1588317728617783E-2</v>
      </c>
      <c r="Q191" s="11">
        <f t="shared" si="49"/>
        <v>440078828</v>
      </c>
      <c r="R191" s="11">
        <f t="shared" si="49"/>
        <v>46219019</v>
      </c>
      <c r="S191" s="8">
        <f t="shared" si="49"/>
        <v>76664846691.830002</v>
      </c>
      <c r="U191" s="6">
        <f t="shared" si="39"/>
        <v>0.96434720146005815</v>
      </c>
      <c r="V191" s="6">
        <f t="shared" si="39"/>
        <v>0.9691136789231396</v>
      </c>
      <c r="W191" s="6">
        <f t="shared" si="39"/>
        <v>0.4766407088407999</v>
      </c>
      <c r="Y191" s="8">
        <f t="shared" si="47"/>
        <v>25175841673010.938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 xml:space="preserve">Top 5% </v>
      </c>
      <c r="C192" s="2">
        <v>1378745</v>
      </c>
      <c r="D192" s="2">
        <v>124664</v>
      </c>
      <c r="E192" s="3">
        <v>2584239316.8000031</v>
      </c>
      <c r="G192" s="7">
        <f t="shared" si="40"/>
        <v>1874.3417505049904</v>
      </c>
      <c r="H192" s="7">
        <f t="shared" si="41"/>
        <v>22492.101006059886</v>
      </c>
      <c r="I192" s="7">
        <f t="shared" si="42"/>
        <v>20729.635795418108</v>
      </c>
      <c r="J192" s="2">
        <f t="shared" si="43"/>
        <v>114895.41666666667</v>
      </c>
      <c r="K192" s="18">
        <f t="shared" si="44"/>
        <v>11.059688442533529</v>
      </c>
      <c r="M192" s="5">
        <f t="shared" si="45"/>
        <v>3.0212516433011584E-3</v>
      </c>
      <c r="N192" s="5">
        <f t="shared" si="45"/>
        <v>2.6139366495267734E-3</v>
      </c>
      <c r="O192" s="6">
        <f t="shared" si="45"/>
        <v>1.6066733489014894E-2</v>
      </c>
      <c r="Q192" s="11">
        <f t="shared" si="49"/>
        <v>441457573</v>
      </c>
      <c r="R192" s="11">
        <f t="shared" si="49"/>
        <v>46343683</v>
      </c>
      <c r="S192" s="8">
        <f t="shared" si="49"/>
        <v>79249086008.630005</v>
      </c>
      <c r="U192" s="6">
        <f t="shared" si="39"/>
        <v>0.96736845310335928</v>
      </c>
      <c r="V192" s="6">
        <f t="shared" si="39"/>
        <v>0.9717276155726664</v>
      </c>
      <c r="W192" s="6">
        <f t="shared" si="39"/>
        <v>0.49270744232981478</v>
      </c>
      <c r="Y192" s="8">
        <f t="shared" si="47"/>
        <v>38320205084371.32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 xml:space="preserve">Top 5% </v>
      </c>
      <c r="C193" s="2">
        <v>1191414</v>
      </c>
      <c r="D193" s="2">
        <v>107619</v>
      </c>
      <c r="E193" s="3">
        <v>2392729505.1900024</v>
      </c>
      <c r="G193" s="7">
        <f t="shared" si="40"/>
        <v>2008.3107175087773</v>
      </c>
      <c r="H193" s="7">
        <f t="shared" si="41"/>
        <v>24099.728610105329</v>
      </c>
      <c r="I193" s="7">
        <f t="shared" si="42"/>
        <v>22233.337098374846</v>
      </c>
      <c r="J193" s="2">
        <f t="shared" si="43"/>
        <v>99284.5</v>
      </c>
      <c r="K193" s="18">
        <f t="shared" si="44"/>
        <v>11.070665960471663</v>
      </c>
      <c r="M193" s="5">
        <f t="shared" si="45"/>
        <v>2.6107521734272882E-3</v>
      </c>
      <c r="N193" s="5">
        <f t="shared" si="45"/>
        <v>2.2565395646331082E-3</v>
      </c>
      <c r="O193" s="6">
        <f t="shared" si="45"/>
        <v>1.487607862834997E-2</v>
      </c>
      <c r="Q193" s="11">
        <f t="shared" si="49"/>
        <v>442648987</v>
      </c>
      <c r="R193" s="11">
        <f t="shared" si="49"/>
        <v>46451302</v>
      </c>
      <c r="S193" s="8">
        <f t="shared" si="49"/>
        <v>81641815513.820007</v>
      </c>
      <c r="U193" s="6">
        <f t="shared" si="39"/>
        <v>0.9699792052767866</v>
      </c>
      <c r="V193" s="6">
        <f t="shared" si="39"/>
        <v>0.97398415513729952</v>
      </c>
      <c r="W193" s="6">
        <f t="shared" si="39"/>
        <v>0.50758352095816472</v>
      </c>
      <c r="Y193" s="8">
        <f t="shared" si="47"/>
        <v>39200088762585.281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 xml:space="preserve">Top 5% </v>
      </c>
      <c r="C194" s="2">
        <v>1343263</v>
      </c>
      <c r="D194" s="2">
        <v>121263</v>
      </c>
      <c r="E194" s="3">
        <v>2906491154.7799988</v>
      </c>
      <c r="G194" s="7">
        <f t="shared" si="40"/>
        <v>2163.75434652782</v>
      </c>
      <c r="H194" s="7">
        <f t="shared" si="41"/>
        <v>25965.052158333841</v>
      </c>
      <c r="I194" s="7">
        <f t="shared" si="42"/>
        <v>23968.491252731656</v>
      </c>
      <c r="J194" s="2">
        <f t="shared" si="43"/>
        <v>111938.58333333333</v>
      </c>
      <c r="K194" s="18">
        <f t="shared" si="44"/>
        <v>11.077270065889843</v>
      </c>
      <c r="M194" s="5">
        <f t="shared" si="45"/>
        <v>2.943499737903415E-3</v>
      </c>
      <c r="N194" s="5">
        <f t="shared" si="45"/>
        <v>2.5426249753863596E-3</v>
      </c>
      <c r="O194" s="6">
        <f t="shared" si="45"/>
        <v>1.8070237716936405E-2</v>
      </c>
      <c r="Q194" s="11">
        <f t="shared" si="49"/>
        <v>443992250</v>
      </c>
      <c r="R194" s="11">
        <f t="shared" si="49"/>
        <v>46572565</v>
      </c>
      <c r="S194" s="8">
        <f t="shared" si="49"/>
        <v>84548306668.600006</v>
      </c>
      <c r="U194" s="6">
        <f t="shared" si="39"/>
        <v>0.97292270501469003</v>
      </c>
      <c r="V194" s="6">
        <f t="shared" si="39"/>
        <v>0.9765267801126859</v>
      </c>
      <c r="W194" s="6">
        <f t="shared" si="39"/>
        <v>0.52565375867510111</v>
      </c>
      <c r="Y194" s="8">
        <f t="shared" si="47"/>
        <v>52883603671426.672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 xml:space="preserve">Top 5% </v>
      </c>
      <c r="C195" s="2">
        <v>1391439</v>
      </c>
      <c r="D195" s="2">
        <v>125501</v>
      </c>
      <c r="E195" s="3">
        <v>3288680637.5499878</v>
      </c>
      <c r="G195" s="7">
        <f t="shared" si="40"/>
        <v>2363.510464741888</v>
      </c>
      <c r="H195" s="7">
        <f t="shared" si="41"/>
        <v>28362.125576902654</v>
      </c>
      <c r="I195" s="7">
        <f t="shared" si="42"/>
        <v>26204.417793882025</v>
      </c>
      <c r="J195" s="2">
        <f t="shared" si="43"/>
        <v>115953.25</v>
      </c>
      <c r="K195" s="18">
        <f t="shared" si="44"/>
        <v>11.087075003386428</v>
      </c>
      <c r="M195" s="5">
        <f t="shared" si="45"/>
        <v>3.0490680766228134E-3</v>
      </c>
      <c r="N195" s="5">
        <f t="shared" si="45"/>
        <v>2.6314867439859108E-3</v>
      </c>
      <c r="O195" s="6">
        <f t="shared" si="45"/>
        <v>2.0446386288800689E-2</v>
      </c>
      <c r="Q195" s="11">
        <f t="shared" si="49"/>
        <v>445383689</v>
      </c>
      <c r="R195" s="11">
        <f t="shared" si="49"/>
        <v>46698066</v>
      </c>
      <c r="S195" s="8">
        <f t="shared" si="49"/>
        <v>87836987306.149994</v>
      </c>
      <c r="U195" s="6">
        <f t="shared" si="39"/>
        <v>0.97597177309131278</v>
      </c>
      <c r="V195" s="6">
        <f t="shared" si="39"/>
        <v>0.97915826685667173</v>
      </c>
      <c r="W195" s="6">
        <f t="shared" si="39"/>
        <v>0.5461001449639018</v>
      </c>
      <c r="Y195" s="8">
        <f t="shared" si="47"/>
        <v>67529256503149.797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 xml:space="preserve">Top 5% </v>
      </c>
      <c r="C196" s="2">
        <v>1140725</v>
      </c>
      <c r="D196" s="2">
        <v>102946</v>
      </c>
      <c r="E196" s="3">
        <v>2955420341.8700104</v>
      </c>
      <c r="G196" s="7">
        <f t="shared" si="40"/>
        <v>2590.8263094698636</v>
      </c>
      <c r="H196" s="7">
        <f t="shared" si="41"/>
        <v>31089.915713638366</v>
      </c>
      <c r="I196" s="7">
        <f t="shared" si="42"/>
        <v>28708.452410681428</v>
      </c>
      <c r="J196" s="2">
        <f t="shared" si="43"/>
        <v>95060.416666666672</v>
      </c>
      <c r="K196" s="18">
        <f t="shared" si="44"/>
        <v>11.080809356361588</v>
      </c>
      <c r="M196" s="5">
        <f t="shared" si="45"/>
        <v>2.4996770837281109E-3</v>
      </c>
      <c r="N196" s="5">
        <f t="shared" si="45"/>
        <v>2.1585567791999553E-3</v>
      </c>
      <c r="O196" s="6">
        <f t="shared" si="45"/>
        <v>1.8374440274222317E-2</v>
      </c>
      <c r="Q196" s="11">
        <f t="shared" si="49"/>
        <v>446524414</v>
      </c>
      <c r="R196" s="11">
        <f t="shared" si="49"/>
        <v>46801012</v>
      </c>
      <c r="S196" s="8">
        <f t="shared" si="49"/>
        <v>90792407648.020004</v>
      </c>
      <c r="U196" s="6">
        <f t="shared" si="39"/>
        <v>0.97847145017504089</v>
      </c>
      <c r="V196" s="6">
        <f t="shared" si="39"/>
        <v>0.98131682363587169</v>
      </c>
      <c r="W196" s="6">
        <f t="shared" si="39"/>
        <v>0.56447458523812422</v>
      </c>
      <c r="Y196" s="8">
        <f t="shared" si="47"/>
        <v>68584357899011.078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 xml:space="preserve">Top 5% </v>
      </c>
      <c r="C197" s="2">
        <v>1136563</v>
      </c>
      <c r="D197" s="2">
        <v>102463</v>
      </c>
      <c r="E197" s="3">
        <v>3222510814.769989</v>
      </c>
      <c r="G197" s="7">
        <f t="shared" si="40"/>
        <v>2835.3120898445482</v>
      </c>
      <c r="H197" s="7">
        <f t="shared" si="41"/>
        <v>34023.745078134576</v>
      </c>
      <c r="I197" s="7">
        <f t="shared" si="42"/>
        <v>31450.482757385485</v>
      </c>
      <c r="J197" s="2">
        <f t="shared" si="43"/>
        <v>94713.583333333328</v>
      </c>
      <c r="K197" s="18">
        <f t="shared" si="44"/>
        <v>11.092423606570177</v>
      </c>
      <c r="M197" s="5">
        <f t="shared" si="45"/>
        <v>2.4905568698093518E-3</v>
      </c>
      <c r="N197" s="5">
        <f t="shared" si="45"/>
        <v>2.1484293053364387E-3</v>
      </c>
      <c r="O197" s="6">
        <f t="shared" si="45"/>
        <v>2.0034995245908408E-2</v>
      </c>
      <c r="Q197" s="11">
        <f t="shared" si="49"/>
        <v>447660977</v>
      </c>
      <c r="R197" s="11">
        <f t="shared" si="49"/>
        <v>46903475</v>
      </c>
      <c r="S197" s="8">
        <f t="shared" si="49"/>
        <v>94014918462.789993</v>
      </c>
      <c r="U197" s="6">
        <f t="shared" si="39"/>
        <v>0.98096200704485026</v>
      </c>
      <c r="V197" s="6">
        <f t="shared" si="39"/>
        <v>0.98346525294120812</v>
      </c>
      <c r="W197" s="6">
        <f t="shared" si="39"/>
        <v>0.58450958048403256</v>
      </c>
      <c r="Y197" s="8">
        <f t="shared" si="47"/>
        <v>84076950748668.938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 xml:space="preserve">Top 5% </v>
      </c>
      <c r="C198" s="2">
        <v>946338</v>
      </c>
      <c r="D198" s="2">
        <v>85204</v>
      </c>
      <c r="E198" s="3">
        <v>2935562832.8899994</v>
      </c>
      <c r="G198" s="7">
        <f t="shared" si="40"/>
        <v>3102.0236246351719</v>
      </c>
      <c r="H198" s="7">
        <f t="shared" si="41"/>
        <v>37224.283495622061</v>
      </c>
      <c r="I198" s="7">
        <f t="shared" si="42"/>
        <v>34453.34529939908</v>
      </c>
      <c r="J198" s="2">
        <f t="shared" si="43"/>
        <v>78861.5</v>
      </c>
      <c r="K198" s="18">
        <f t="shared" si="44"/>
        <v>11.106732078306182</v>
      </c>
      <c r="M198" s="5">
        <f t="shared" si="45"/>
        <v>2.073715761521044E-3</v>
      </c>
      <c r="N198" s="5">
        <f t="shared" si="45"/>
        <v>1.7865450995177372E-3</v>
      </c>
      <c r="O198" s="6">
        <f t="shared" si="45"/>
        <v>1.82509821631784E-2</v>
      </c>
      <c r="Q198" s="11">
        <f t="shared" si="49"/>
        <v>448607315</v>
      </c>
      <c r="R198" s="11">
        <f t="shared" si="49"/>
        <v>46988679</v>
      </c>
      <c r="S198" s="8">
        <f t="shared" si="49"/>
        <v>96950481295.679993</v>
      </c>
      <c r="U198" s="6">
        <f t="shared" si="39"/>
        <v>0.9830357228063713</v>
      </c>
      <c r="V198" s="6">
        <f t="shared" si="39"/>
        <v>0.98525179804072593</v>
      </c>
      <c r="W198" s="6">
        <f t="shared" si="39"/>
        <v>0.60276056264721101</v>
      </c>
      <c r="Y198" s="8">
        <f t="shared" si="47"/>
        <v>85853008982696.172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 xml:space="preserve">Top 5% </v>
      </c>
      <c r="C199" s="2">
        <v>1014515</v>
      </c>
      <c r="D199" s="2">
        <v>91461</v>
      </c>
      <c r="E199" s="3">
        <v>3468168339.3200073</v>
      </c>
      <c r="G199" s="7">
        <f t="shared" si="40"/>
        <v>3418.5481134532338</v>
      </c>
      <c r="H199" s="7">
        <f t="shared" si="41"/>
        <v>41022.577361438802</v>
      </c>
      <c r="I199" s="7">
        <f t="shared" si="42"/>
        <v>37919.64158843668</v>
      </c>
      <c r="J199" s="2">
        <f t="shared" si="43"/>
        <v>84542.916666666672</v>
      </c>
      <c r="K199" s="18">
        <f t="shared" si="44"/>
        <v>11.092323504007172</v>
      </c>
      <c r="M199" s="5">
        <f t="shared" si="45"/>
        <v>2.2231124036015903E-3</v>
      </c>
      <c r="N199" s="5">
        <f t="shared" si="45"/>
        <v>1.9177409669380752E-3</v>
      </c>
      <c r="O199" s="6">
        <f t="shared" si="45"/>
        <v>2.156229728440678E-2</v>
      </c>
      <c r="Q199" s="11">
        <f t="shared" si="49"/>
        <v>449621830</v>
      </c>
      <c r="R199" s="11">
        <f t="shared" si="49"/>
        <v>47080140</v>
      </c>
      <c r="S199" s="8">
        <f t="shared" si="49"/>
        <v>100418649635</v>
      </c>
      <c r="U199" s="6">
        <f t="shared" si="39"/>
        <v>0.98525883520997293</v>
      </c>
      <c r="V199" s="6">
        <f t="shared" si="39"/>
        <v>0.98716953900766402</v>
      </c>
      <c r="W199" s="6">
        <f t="shared" si="39"/>
        <v>0.62432285993161774</v>
      </c>
      <c r="Y199" s="8">
        <f t="shared" si="47"/>
        <v>114448309856370.14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984081</v>
      </c>
      <c r="D200" s="2">
        <v>88745</v>
      </c>
      <c r="E200" s="3">
        <v>3761719072.2899933</v>
      </c>
      <c r="G200" s="7">
        <f t="shared" si="40"/>
        <v>3822.570573245488</v>
      </c>
      <c r="H200" s="7">
        <f t="shared" si="41"/>
        <v>45870.846878945857</v>
      </c>
      <c r="I200" s="7">
        <f t="shared" si="42"/>
        <v>42387.955065524744</v>
      </c>
      <c r="J200" s="2">
        <f t="shared" si="43"/>
        <v>82006.75</v>
      </c>
      <c r="K200" s="18">
        <f t="shared" si="44"/>
        <v>11.088861344301087</v>
      </c>
      <c r="M200" s="5">
        <f t="shared" si="45"/>
        <v>2.1564222088866669E-3</v>
      </c>
      <c r="N200" s="5">
        <f t="shared" si="45"/>
        <v>1.8607922733287357E-3</v>
      </c>
      <c r="O200" s="6">
        <f t="shared" si="45"/>
        <v>2.338736099327951E-2</v>
      </c>
      <c r="Q200" s="11">
        <f t="shared" si="49"/>
        <v>450605911</v>
      </c>
      <c r="R200" s="11">
        <f t="shared" si="49"/>
        <v>47168885</v>
      </c>
      <c r="S200" s="8">
        <f t="shared" si="49"/>
        <v>104180368707.28999</v>
      </c>
      <c r="U200" s="6">
        <f t="shared" si="39"/>
        <v>0.9874152574188596</v>
      </c>
      <c r="V200" s="6">
        <f t="shared" si="39"/>
        <v>0.98903033128099271</v>
      </c>
      <c r="W200" s="6">
        <f t="shared" si="39"/>
        <v>0.64771022092489727</v>
      </c>
      <c r="Y200" s="8">
        <f t="shared" si="47"/>
        <v>142199829309558.06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757570</v>
      </c>
      <c r="D201" s="2">
        <v>68471</v>
      </c>
      <c r="E201" s="3">
        <v>3245654355.8400116</v>
      </c>
      <c r="G201" s="7">
        <f t="shared" si="40"/>
        <v>4284.2963103607744</v>
      </c>
      <c r="H201" s="7">
        <f t="shared" si="41"/>
        <v>51411.555724329293</v>
      </c>
      <c r="I201" s="7">
        <f t="shared" si="42"/>
        <v>47401.883364344198</v>
      </c>
      <c r="J201" s="2">
        <f t="shared" si="43"/>
        <v>63130.833333333336</v>
      </c>
      <c r="K201" s="18">
        <f t="shared" si="44"/>
        <v>11.064100129982036</v>
      </c>
      <c r="M201" s="5">
        <f t="shared" si="45"/>
        <v>1.6600673854959827E-3</v>
      </c>
      <c r="N201" s="5">
        <f t="shared" si="45"/>
        <v>1.4356899853185177E-3</v>
      </c>
      <c r="O201" s="6">
        <f t="shared" si="45"/>
        <v>2.0178883276690544E-2</v>
      </c>
      <c r="Q201" s="11">
        <f t="shared" si="49"/>
        <v>451363481</v>
      </c>
      <c r="R201" s="11">
        <f t="shared" si="49"/>
        <v>47237356</v>
      </c>
      <c r="S201" s="8">
        <f t="shared" si="49"/>
        <v>107426023063.13</v>
      </c>
      <c r="U201" s="6">
        <f t="shared" si="39"/>
        <v>0.98907532480435556</v>
      </c>
      <c r="V201" s="6">
        <f t="shared" si="39"/>
        <v>0.99046602126631123</v>
      </c>
      <c r="W201" s="6">
        <f t="shared" si="39"/>
        <v>0.66788910420158776</v>
      </c>
      <c r="Y201" s="8">
        <f t="shared" si="47"/>
        <v>140538458505140.39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604918</v>
      </c>
      <c r="D202" s="2">
        <v>54687</v>
      </c>
      <c r="E202" s="3">
        <v>2866281286.3300018</v>
      </c>
      <c r="G202" s="7">
        <f t="shared" si="40"/>
        <v>4738.2972342201783</v>
      </c>
      <c r="H202" s="7">
        <f t="shared" si="41"/>
        <v>56859.566810642136</v>
      </c>
      <c r="I202" s="7">
        <f t="shared" si="42"/>
        <v>52412.479864135938</v>
      </c>
      <c r="J202" s="2">
        <f t="shared" si="43"/>
        <v>50409.833333333336</v>
      </c>
      <c r="K202" s="18">
        <f t="shared" si="44"/>
        <v>11.061458847623749</v>
      </c>
      <c r="M202" s="5">
        <f t="shared" si="45"/>
        <v>1.3255602026208256E-3</v>
      </c>
      <c r="N202" s="5">
        <f t="shared" si="45"/>
        <v>1.1466690748946822E-3</v>
      </c>
      <c r="O202" s="6">
        <f t="shared" si="45"/>
        <v>1.7820244910227455E-2</v>
      </c>
      <c r="Q202" s="11">
        <f t="shared" ref="Q202:S217" si="50">+Q201+C202</f>
        <v>451968399</v>
      </c>
      <c r="R202" s="11">
        <f t="shared" si="50"/>
        <v>47292043</v>
      </c>
      <c r="S202" s="8">
        <f t="shared" si="50"/>
        <v>110292304349.46001</v>
      </c>
      <c r="U202" s="6">
        <f t="shared" si="39"/>
        <v>0.99040088500697643</v>
      </c>
      <c r="V202" s="6">
        <f t="shared" si="39"/>
        <v>0.99161269034120592</v>
      </c>
      <c r="W202" s="6">
        <f t="shared" si="39"/>
        <v>0.68570934911181525</v>
      </c>
      <c r="Y202" s="8">
        <f t="shared" si="47"/>
        <v>139631387985447.53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499310</v>
      </c>
      <c r="D203" s="2">
        <v>45197</v>
      </c>
      <c r="E203" s="3">
        <v>2596437334.2399902</v>
      </c>
      <c r="G203" s="7">
        <f t="shared" si="40"/>
        <v>5200.0507384991097</v>
      </c>
      <c r="H203" s="7">
        <f t="shared" si="41"/>
        <v>62400.608861989313</v>
      </c>
      <c r="I203" s="7">
        <f t="shared" si="42"/>
        <v>57447.116716596021</v>
      </c>
      <c r="J203" s="2">
        <f t="shared" si="43"/>
        <v>41609.166666666664</v>
      </c>
      <c r="K203" s="18">
        <f t="shared" si="44"/>
        <v>11.047414651414917</v>
      </c>
      <c r="M203" s="5">
        <f t="shared" si="45"/>
        <v>1.0941408005227227E-3</v>
      </c>
      <c r="N203" s="5">
        <f t="shared" si="45"/>
        <v>9.4768413293863164E-4</v>
      </c>
      <c r="O203" s="6">
        <f t="shared" si="45"/>
        <v>1.6142571006859532E-2</v>
      </c>
      <c r="Q203" s="11">
        <f t="shared" si="50"/>
        <v>452467709</v>
      </c>
      <c r="R203" s="11">
        <f t="shared" si="50"/>
        <v>47337240</v>
      </c>
      <c r="S203" s="8">
        <f t="shared" si="50"/>
        <v>112888741683.7</v>
      </c>
      <c r="U203" s="6">
        <f t="shared" si="39"/>
        <v>0.99149502580749915</v>
      </c>
      <c r="V203" s="6">
        <f t="shared" si="39"/>
        <v>0.99256037447414458</v>
      </c>
      <c r="W203" s="6">
        <f t="shared" si="39"/>
        <v>0.70185192011867481</v>
      </c>
      <c r="Y203" s="8">
        <f t="shared" si="47"/>
        <v>140800325367725.59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792619</v>
      </c>
      <c r="D204" s="2">
        <v>71734</v>
      </c>
      <c r="E204" s="3">
        <v>4643506933.4300079</v>
      </c>
      <c r="G204" s="7">
        <f t="shared" si="40"/>
        <v>5858.4350531970695</v>
      </c>
      <c r="H204" s="7">
        <f t="shared" si="41"/>
        <v>70301.22063836483</v>
      </c>
      <c r="I204" s="7">
        <f t="shared" si="42"/>
        <v>64732.301745755263</v>
      </c>
      <c r="J204" s="2">
        <f t="shared" si="43"/>
        <v>66051.583333333328</v>
      </c>
      <c r="K204" s="18">
        <f t="shared" si="44"/>
        <v>11.049418685699948</v>
      </c>
      <c r="M204" s="5">
        <f t="shared" si="45"/>
        <v>1.7368704555677235E-3</v>
      </c>
      <c r="N204" s="5">
        <f t="shared" si="45"/>
        <v>1.5041080954979269E-3</v>
      </c>
      <c r="O204" s="6">
        <f t="shared" si="45"/>
        <v>2.8869612759469754E-2</v>
      </c>
      <c r="Q204" s="11">
        <f t="shared" si="50"/>
        <v>453260328</v>
      </c>
      <c r="R204" s="11">
        <f t="shared" si="50"/>
        <v>47408974</v>
      </c>
      <c r="S204" s="8">
        <f t="shared" si="50"/>
        <v>117532248617.13</v>
      </c>
      <c r="U204" s="6">
        <f t="shared" si="39"/>
        <v>0.99323189626306685</v>
      </c>
      <c r="V204" s="6">
        <f t="shared" si="39"/>
        <v>0.99406448256964253</v>
      </c>
      <c r="W204" s="6">
        <f t="shared" si="39"/>
        <v>0.73072153287814456</v>
      </c>
      <c r="Y204" s="8">
        <f t="shared" si="47"/>
        <v>288346329320749.31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550615</v>
      </c>
      <c r="D205" s="2">
        <v>49983</v>
      </c>
      <c r="E205" s="3">
        <v>3734677455.6299896</v>
      </c>
      <c r="G205" s="7">
        <f t="shared" si="40"/>
        <v>6782.738311942082</v>
      </c>
      <c r="H205" s="7">
        <f t="shared" si="41"/>
        <v>81392.859743304987</v>
      </c>
      <c r="I205" s="7">
        <f t="shared" si="42"/>
        <v>74718.953556809109</v>
      </c>
      <c r="J205" s="2">
        <f t="shared" si="43"/>
        <v>45884.583333333336</v>
      </c>
      <c r="K205" s="18">
        <f t="shared" si="44"/>
        <v>11.016045455454854</v>
      </c>
      <c r="M205" s="5">
        <f t="shared" si="45"/>
        <v>1.2065657344732111E-3</v>
      </c>
      <c r="N205" s="5">
        <f t="shared" si="45"/>
        <v>1.0480362859630423E-3</v>
      </c>
      <c r="O205" s="6">
        <f t="shared" si="45"/>
        <v>2.321923784571964E-2</v>
      </c>
      <c r="Q205" s="11">
        <f t="shared" si="50"/>
        <v>453810943</v>
      </c>
      <c r="R205" s="11">
        <f t="shared" si="50"/>
        <v>47458957</v>
      </c>
      <c r="S205" s="8">
        <f t="shared" si="50"/>
        <v>121266926072.75999</v>
      </c>
      <c r="U205" s="6">
        <f t="shared" si="39"/>
        <v>0.99443846199754005</v>
      </c>
      <c r="V205" s="6">
        <f t="shared" si="39"/>
        <v>0.99511251885560548</v>
      </c>
      <c r="W205" s="6">
        <f t="shared" si="39"/>
        <v>0.75394077072386423</v>
      </c>
      <c r="Y205" s="8">
        <f t="shared" si="47"/>
        <v>273205234833927.75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406942</v>
      </c>
      <c r="D206" s="2">
        <v>37118</v>
      </c>
      <c r="E206" s="3">
        <v>3147021307.0700073</v>
      </c>
      <c r="G206" s="7">
        <f t="shared" si="40"/>
        <v>7733.3411323235432</v>
      </c>
      <c r="H206" s="7">
        <f t="shared" si="41"/>
        <v>92800.093587882526</v>
      </c>
      <c r="I206" s="7">
        <f t="shared" si="42"/>
        <v>84784.236948919861</v>
      </c>
      <c r="J206" s="2">
        <f t="shared" si="43"/>
        <v>33911.833333333336</v>
      </c>
      <c r="K206" s="18">
        <f t="shared" si="44"/>
        <v>10.963467859259659</v>
      </c>
      <c r="M206" s="5">
        <f t="shared" si="45"/>
        <v>8.9173428460539116E-4</v>
      </c>
      <c r="N206" s="5">
        <f t="shared" si="45"/>
        <v>7.7828483409111515E-4</v>
      </c>
      <c r="O206" s="6">
        <f t="shared" si="45"/>
        <v>1.9565661855015491E-2</v>
      </c>
      <c r="Q206" s="11">
        <f t="shared" si="50"/>
        <v>454217885</v>
      </c>
      <c r="R206" s="11">
        <f t="shared" si="50"/>
        <v>47496075</v>
      </c>
      <c r="S206" s="8">
        <f t="shared" si="50"/>
        <v>124413947379.83</v>
      </c>
      <c r="U206" s="6">
        <f t="shared" si="39"/>
        <v>0.99533019628214547</v>
      </c>
      <c r="V206" s="6">
        <f t="shared" si="39"/>
        <v>0.99589080368969662</v>
      </c>
      <c r="W206" s="6">
        <f t="shared" si="39"/>
        <v>0.77350643257887963</v>
      </c>
      <c r="Y206" s="8">
        <f t="shared" si="47"/>
        <v>266029838302071.94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325831</v>
      </c>
      <c r="D207" s="2">
        <v>29779</v>
      </c>
      <c r="E207" s="3">
        <v>2823944171.5599976</v>
      </c>
      <c r="G207" s="7">
        <f t="shared" si="40"/>
        <v>8666.8983968989978</v>
      </c>
      <c r="H207" s="7">
        <f t="shared" si="41"/>
        <v>104002.78076278797</v>
      </c>
      <c r="I207" s="7">
        <f t="shared" si="42"/>
        <v>94830.053781523806</v>
      </c>
      <c r="J207" s="2">
        <f t="shared" si="43"/>
        <v>27152.583333333332</v>
      </c>
      <c r="K207" s="18">
        <f t="shared" si="44"/>
        <v>10.941636723865811</v>
      </c>
      <c r="M207" s="5">
        <f t="shared" si="45"/>
        <v>7.1399529585852337E-4</v>
      </c>
      <c r="N207" s="5">
        <f t="shared" si="45"/>
        <v>6.2440174778811671E-4</v>
      </c>
      <c r="O207" s="6">
        <f t="shared" si="45"/>
        <v>1.7557026587032145E-2</v>
      </c>
      <c r="Q207" s="11">
        <f t="shared" si="50"/>
        <v>454543716</v>
      </c>
      <c r="R207" s="11">
        <f t="shared" si="50"/>
        <v>47525854</v>
      </c>
      <c r="S207" s="8">
        <f t="shared" si="50"/>
        <v>127237891551.39</v>
      </c>
      <c r="U207" s="6">
        <f t="shared" si="39"/>
        <v>0.99604419157800395</v>
      </c>
      <c r="V207" s="6">
        <f t="shared" si="39"/>
        <v>0.99651520543748473</v>
      </c>
      <c r="W207" s="6">
        <f t="shared" si="39"/>
        <v>0.79106345916591181</v>
      </c>
      <c r="Y207" s="8">
        <f t="shared" si="47"/>
        <v>270296010292425.34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364069</v>
      </c>
      <c r="D208" s="2">
        <v>33313</v>
      </c>
      <c r="E208" s="3">
        <v>3566326291.4799957</v>
      </c>
      <c r="G208" s="7">
        <f t="shared" si="40"/>
        <v>9795.7428165539932</v>
      </c>
      <c r="H208" s="7">
        <f t="shared" si="41"/>
        <v>117548.91379864792</v>
      </c>
      <c r="I208" s="7">
        <f t="shared" si="42"/>
        <v>107055.09235073382</v>
      </c>
      <c r="J208" s="2">
        <f t="shared" si="43"/>
        <v>30339.083333333332</v>
      </c>
      <c r="K208" s="18">
        <f t="shared" si="44"/>
        <v>10.928736529282862</v>
      </c>
      <c r="M208" s="5">
        <f t="shared" si="45"/>
        <v>7.9778643949752093E-4</v>
      </c>
      <c r="N208" s="5">
        <f t="shared" si="45"/>
        <v>6.9850214661558593E-4</v>
      </c>
      <c r="O208" s="6">
        <f t="shared" si="45"/>
        <v>2.2172564935289386E-2</v>
      </c>
      <c r="Q208" s="11">
        <f t="shared" si="50"/>
        <v>454907785</v>
      </c>
      <c r="R208" s="11">
        <f t="shared" si="50"/>
        <v>47559167</v>
      </c>
      <c r="S208" s="8">
        <f t="shared" si="50"/>
        <v>130804217842.87</v>
      </c>
      <c r="U208" s="6">
        <f t="shared" si="39"/>
        <v>0.99684197801750152</v>
      </c>
      <c r="V208" s="6">
        <f t="shared" si="39"/>
        <v>0.99721370758410033</v>
      </c>
      <c r="W208" s="6">
        <f t="shared" si="39"/>
        <v>0.81323602410120122</v>
      </c>
      <c r="Y208" s="8">
        <f t="shared" si="47"/>
        <v>389592933101492.44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29">
      <c r="A209" t="s">
        <v>173</v>
      </c>
      <c r="B209" t="str">
        <f t="shared" si="38"/>
        <v xml:space="preserve">Top 5% </v>
      </c>
      <c r="C209" s="2">
        <v>263864</v>
      </c>
      <c r="D209" s="2">
        <v>24161</v>
      </c>
      <c r="E209" s="3">
        <v>2951373679.4199982</v>
      </c>
      <c r="G209" s="7">
        <f t="shared" si="40"/>
        <v>11185.207832140793</v>
      </c>
      <c r="H209" s="7">
        <f t="shared" si="41"/>
        <v>134222.49398568954</v>
      </c>
      <c r="I209" s="7">
        <f t="shared" si="42"/>
        <v>122154.45053681545</v>
      </c>
      <c r="J209" s="2">
        <f t="shared" si="43"/>
        <v>21988.666666666668</v>
      </c>
      <c r="K209" s="18">
        <f t="shared" si="44"/>
        <v>10.921071147717395</v>
      </c>
      <c r="M209" s="5">
        <f t="shared" si="45"/>
        <v>5.7820666157122375E-4</v>
      </c>
      <c r="N209" s="5">
        <f t="shared" si="45"/>
        <v>5.0660433957851799E-4</v>
      </c>
      <c r="O209" s="6">
        <f t="shared" si="45"/>
        <v>1.8349281363171908E-2</v>
      </c>
      <c r="Q209" s="11">
        <f t="shared" si="50"/>
        <v>455171649</v>
      </c>
      <c r="R209" s="11">
        <f t="shared" si="50"/>
        <v>47583328</v>
      </c>
      <c r="S209" s="8">
        <f t="shared" si="50"/>
        <v>133755591522.28999</v>
      </c>
      <c r="U209" s="6">
        <f t="shared" si="39"/>
        <v>0.99742018467907267</v>
      </c>
      <c r="V209" s="6">
        <f t="shared" si="39"/>
        <v>0.99772031192367883</v>
      </c>
      <c r="W209" s="6">
        <f t="shared" si="39"/>
        <v>0.83158530546437315</v>
      </c>
      <c r="Y209" s="8">
        <f t="shared" si="47"/>
        <v>371568396968536.5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29">
      <c r="A210" t="s">
        <v>174</v>
      </c>
      <c r="B210" t="str">
        <f t="shared" si="38"/>
        <v xml:space="preserve">Top 5% </v>
      </c>
      <c r="C210" s="2">
        <v>252498</v>
      </c>
      <c r="D210" s="2">
        <v>23283</v>
      </c>
      <c r="E210" s="3">
        <v>3245658776.780014</v>
      </c>
      <c r="G210" s="7">
        <f t="shared" si="40"/>
        <v>12854.195980879113</v>
      </c>
      <c r="H210" s="7">
        <f t="shared" si="41"/>
        <v>154250.35177054934</v>
      </c>
      <c r="I210" s="7">
        <f t="shared" si="42"/>
        <v>139400.36837091501</v>
      </c>
      <c r="J210" s="2">
        <f t="shared" si="43"/>
        <v>21041.5</v>
      </c>
      <c r="K210" s="18">
        <f t="shared" si="44"/>
        <v>10.84473650302796</v>
      </c>
      <c r="M210" s="5">
        <f t="shared" si="45"/>
        <v>5.5330028209005721E-4</v>
      </c>
      <c r="N210" s="5">
        <f t="shared" si="45"/>
        <v>4.8819456307299514E-4</v>
      </c>
      <c r="O210" s="6">
        <f t="shared" si="45"/>
        <v>2.017891076256011E-2</v>
      </c>
      <c r="Q210" s="11">
        <f t="shared" si="50"/>
        <v>455424147</v>
      </c>
      <c r="R210" s="11">
        <f t="shared" si="50"/>
        <v>47606611</v>
      </c>
      <c r="S210" s="8">
        <f t="shared" si="50"/>
        <v>137001250299.07001</v>
      </c>
      <c r="U210" s="6">
        <f t="shared" si="39"/>
        <v>0.99797348496116278</v>
      </c>
      <c r="V210" s="6">
        <f t="shared" si="39"/>
        <v>0.99820850648675186</v>
      </c>
      <c r="W210" s="6">
        <f t="shared" si="39"/>
        <v>0.85176421622693321</v>
      </c>
      <c r="Y210" s="8">
        <f t="shared" si="47"/>
        <v>473565366111659.56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29">
      <c r="A211" t="s">
        <v>175</v>
      </c>
      <c r="B211" t="str">
        <f t="shared" si="38"/>
        <v xml:space="preserve">Top 5% </v>
      </c>
      <c r="C211" s="2">
        <v>227146</v>
      </c>
      <c r="D211" s="2">
        <v>20868</v>
      </c>
      <c r="E211" s="3">
        <v>3375335363.2799988</v>
      </c>
      <c r="G211" s="7">
        <f t="shared" si="40"/>
        <v>14859.761401389409</v>
      </c>
      <c r="H211" s="7">
        <f t="shared" si="41"/>
        <v>178317.13681667292</v>
      </c>
      <c r="I211" s="7">
        <f t="shared" si="42"/>
        <v>161746.95051178834</v>
      </c>
      <c r="J211" s="2">
        <f t="shared" si="43"/>
        <v>18928.833333333332</v>
      </c>
      <c r="K211" s="18">
        <f t="shared" si="44"/>
        <v>10.884895533831704</v>
      </c>
      <c r="M211" s="5">
        <f t="shared" si="45"/>
        <v>4.9774630244844766E-4</v>
      </c>
      <c r="N211" s="5">
        <f t="shared" si="45"/>
        <v>4.375571937554122E-4</v>
      </c>
      <c r="O211" s="6">
        <f t="shared" si="45"/>
        <v>2.0985136076723494E-2</v>
      </c>
      <c r="Q211" s="11">
        <f t="shared" si="50"/>
        <v>455651293</v>
      </c>
      <c r="R211" s="11">
        <f t="shared" si="50"/>
        <v>47627479</v>
      </c>
      <c r="S211" s="8">
        <f t="shared" si="50"/>
        <v>140376585662.35001</v>
      </c>
      <c r="U211" s="6">
        <f t="shared" si="39"/>
        <v>0.99847123126361126</v>
      </c>
      <c r="V211" s="6">
        <f t="shared" si="39"/>
        <v>0.99864606368050723</v>
      </c>
      <c r="W211" s="6">
        <f t="shared" si="39"/>
        <v>0.87274935230365669</v>
      </c>
      <c r="Y211" s="8">
        <f t="shared" si="47"/>
        <v>573666767974418.75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29">
      <c r="A212" t="s">
        <v>176</v>
      </c>
      <c r="B212" t="str">
        <f t="shared" si="38"/>
        <v xml:space="preserve">Top 5% </v>
      </c>
      <c r="C212" s="2">
        <v>155494</v>
      </c>
      <c r="D212" s="2">
        <v>14317</v>
      </c>
      <c r="E212" s="3">
        <v>2672610011.0499878</v>
      </c>
      <c r="G212" s="7">
        <f t="shared" si="40"/>
        <v>17187.865840804068</v>
      </c>
      <c r="H212" s="7">
        <f t="shared" si="41"/>
        <v>206254.39008964883</v>
      </c>
      <c r="I212" s="7">
        <f t="shared" si="42"/>
        <v>186673.88496542486</v>
      </c>
      <c r="J212" s="2">
        <f t="shared" si="43"/>
        <v>12957.833333333334</v>
      </c>
      <c r="K212" s="18">
        <f t="shared" si="44"/>
        <v>10.860794859258224</v>
      </c>
      <c r="M212" s="5">
        <f t="shared" si="45"/>
        <v>3.4073487339825008E-4</v>
      </c>
      <c r="N212" s="5">
        <f t="shared" si="45"/>
        <v>3.001967770268467E-4</v>
      </c>
      <c r="O212" s="6">
        <f t="shared" si="45"/>
        <v>1.6616151796957003E-2</v>
      </c>
      <c r="Q212" s="11">
        <f t="shared" si="50"/>
        <v>455806787</v>
      </c>
      <c r="R212" s="11">
        <f t="shared" si="50"/>
        <v>47641796</v>
      </c>
      <c r="S212" s="8">
        <f t="shared" si="50"/>
        <v>143049195673.39999</v>
      </c>
      <c r="U212" s="6">
        <f t="shared" si="39"/>
        <v>0.99881196613700951</v>
      </c>
      <c r="V212" s="6">
        <f t="shared" si="39"/>
        <v>0.9989462604575341</v>
      </c>
      <c r="W212" s="6">
        <f t="shared" si="39"/>
        <v>0.88936550410061377</v>
      </c>
      <c r="Y212" s="8">
        <f t="shared" si="47"/>
        <v>528861722513269.69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29">
      <c r="A213" t="s">
        <v>177</v>
      </c>
      <c r="B213" t="str">
        <f t="shared" si="38"/>
        <v xml:space="preserve">Top 5% </v>
      </c>
      <c r="C213" s="2">
        <v>110479</v>
      </c>
      <c r="D213" s="2">
        <v>10166</v>
      </c>
      <c r="E213" s="3">
        <v>2153803725.5100098</v>
      </c>
      <c r="G213" s="7">
        <f t="shared" si="40"/>
        <v>19495.141388951834</v>
      </c>
      <c r="H213" s="7">
        <f t="shared" si="41"/>
        <v>233941.69666742202</v>
      </c>
      <c r="I213" s="7">
        <f t="shared" si="42"/>
        <v>211863.43945603087</v>
      </c>
      <c r="J213" s="2">
        <f t="shared" si="43"/>
        <v>9206.5833333333339</v>
      </c>
      <c r="K213" s="18">
        <f t="shared" si="44"/>
        <v>10.867499508164469</v>
      </c>
      <c r="M213" s="5">
        <f t="shared" si="45"/>
        <v>2.4209325168923093E-4</v>
      </c>
      <c r="N213" s="5">
        <f t="shared" si="45"/>
        <v>2.1315921179401574E-4</v>
      </c>
      <c r="O213" s="6">
        <f t="shared" si="45"/>
        <v>1.339062919616388E-2</v>
      </c>
      <c r="Q213" s="11">
        <f t="shared" si="50"/>
        <v>455917266</v>
      </c>
      <c r="R213" s="11">
        <f t="shared" si="50"/>
        <v>47651962</v>
      </c>
      <c r="S213" s="8">
        <f t="shared" si="50"/>
        <v>145202999398.91</v>
      </c>
      <c r="U213" s="6">
        <f t="shared" si="39"/>
        <v>0.99905405938869873</v>
      </c>
      <c r="V213" s="6">
        <f t="shared" si="39"/>
        <v>0.99915941966932809</v>
      </c>
      <c r="W213" s="6">
        <f t="shared" si="39"/>
        <v>0.90275613329677762</v>
      </c>
      <c r="Y213" s="8">
        <f t="shared" si="47"/>
        <v>485810153060918.06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29">
      <c r="A214" t="s">
        <v>178</v>
      </c>
      <c r="B214" t="str">
        <f t="shared" si="38"/>
        <v xml:space="preserve">Top 5% </v>
      </c>
      <c r="C214" s="2">
        <v>82263</v>
      </c>
      <c r="D214" s="2">
        <v>7597</v>
      </c>
      <c r="E214" s="3">
        <v>1800035557.7200012</v>
      </c>
      <c r="G214" s="7">
        <f t="shared" si="40"/>
        <v>21881.472323158665</v>
      </c>
      <c r="H214" s="7">
        <f t="shared" si="41"/>
        <v>262577.66787790396</v>
      </c>
      <c r="I214" s="7">
        <f t="shared" si="42"/>
        <v>236940.31298144019</v>
      </c>
      <c r="J214" s="2">
        <f t="shared" si="43"/>
        <v>6855.25</v>
      </c>
      <c r="K214" s="18">
        <f t="shared" si="44"/>
        <v>10.828353297354219</v>
      </c>
      <c r="M214" s="5">
        <f t="shared" si="45"/>
        <v>1.8026337280126724E-4</v>
      </c>
      <c r="N214" s="5">
        <f t="shared" si="45"/>
        <v>1.5929279283878985E-4</v>
      </c>
      <c r="O214" s="6">
        <f t="shared" si="45"/>
        <v>1.1191181632686131E-2</v>
      </c>
      <c r="Q214" s="11">
        <f t="shared" si="50"/>
        <v>455999529</v>
      </c>
      <c r="R214" s="11">
        <f t="shared" si="50"/>
        <v>47659559</v>
      </c>
      <c r="S214" s="8">
        <f t="shared" si="50"/>
        <v>147003034956.63</v>
      </c>
      <c r="U214" s="6">
        <f t="shared" si="39"/>
        <v>0.99923432276149993</v>
      </c>
      <c r="V214" s="6">
        <f t="shared" si="39"/>
        <v>0.99931871246216686</v>
      </c>
      <c r="W214" s="6">
        <f t="shared" si="39"/>
        <v>0.91394731492946368</v>
      </c>
      <c r="Y214" s="8">
        <f t="shared" si="47"/>
        <v>457545258821868.69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29">
      <c r="A215" t="s">
        <v>179</v>
      </c>
      <c r="B215" t="str">
        <f t="shared" si="38"/>
        <v xml:space="preserve">Top 5% </v>
      </c>
      <c r="C215" s="2">
        <v>64521</v>
      </c>
      <c r="D215" s="2">
        <v>5918</v>
      </c>
      <c r="E215" s="3">
        <v>1550436768.9299927</v>
      </c>
      <c r="G215" s="7">
        <f t="shared" si="40"/>
        <v>24029.955656762802</v>
      </c>
      <c r="H215" s="7">
        <f t="shared" si="41"/>
        <v>288359.46788115363</v>
      </c>
      <c r="I215" s="7">
        <f t="shared" si="42"/>
        <v>261986.61185028602</v>
      </c>
      <c r="J215" s="2">
        <f t="shared" si="43"/>
        <v>5376.75</v>
      </c>
      <c r="K215" s="18">
        <f t="shared" si="44"/>
        <v>10.902500844880027</v>
      </c>
      <c r="M215" s="5">
        <f t="shared" si="45"/>
        <v>1.4138522879679277E-4</v>
      </c>
      <c r="N215" s="5">
        <f t="shared" si="45"/>
        <v>1.2408776464656551E-4</v>
      </c>
      <c r="O215" s="6">
        <f t="shared" si="45"/>
        <v>9.6393759649216759E-3</v>
      </c>
      <c r="Q215" s="11">
        <f t="shared" si="50"/>
        <v>456064050</v>
      </c>
      <c r="R215" s="11">
        <f t="shared" si="50"/>
        <v>47665477</v>
      </c>
      <c r="S215" s="8">
        <f t="shared" si="50"/>
        <v>148553471725.56</v>
      </c>
      <c r="U215" s="6">
        <f t="shared" si="39"/>
        <v>0.99937570799029674</v>
      </c>
      <c r="V215" s="6">
        <f t="shared" si="39"/>
        <v>0.99944280022681353</v>
      </c>
      <c r="W215" s="6">
        <f t="shared" si="39"/>
        <v>0.92358669089438539</v>
      </c>
      <c r="Y215" s="8">
        <f t="shared" si="47"/>
        <v>434064150854868.44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29">
      <c r="A216" t="s">
        <v>180</v>
      </c>
      <c r="B216" t="str">
        <f t="shared" si="38"/>
        <v xml:space="preserve">Top 5% </v>
      </c>
      <c r="C216" s="2">
        <v>48778</v>
      </c>
      <c r="D216" s="2">
        <v>4509</v>
      </c>
      <c r="E216" s="3">
        <v>1293930950.9700012</v>
      </c>
      <c r="G216" s="7">
        <f t="shared" si="40"/>
        <v>26526.937368690829</v>
      </c>
      <c r="H216" s="7">
        <f t="shared" si="41"/>
        <v>318323.24842428998</v>
      </c>
      <c r="I216" s="7">
        <f t="shared" si="42"/>
        <v>286966.27876912866</v>
      </c>
      <c r="J216" s="2">
        <f t="shared" si="43"/>
        <v>4064.8333333333335</v>
      </c>
      <c r="K216" s="18">
        <f t="shared" si="44"/>
        <v>10.81791971612331</v>
      </c>
      <c r="M216" s="5">
        <f t="shared" si="45"/>
        <v>1.0688750469227008E-4</v>
      </c>
      <c r="N216" s="5">
        <f t="shared" si="45"/>
        <v>9.454405724761135E-5</v>
      </c>
      <c r="O216" s="6">
        <f t="shared" si="45"/>
        <v>8.0446279132404021E-3</v>
      </c>
      <c r="Q216" s="11">
        <f t="shared" si="50"/>
        <v>456112828</v>
      </c>
      <c r="R216" s="11">
        <f t="shared" si="50"/>
        <v>47669986</v>
      </c>
      <c r="S216" s="8">
        <f t="shared" si="50"/>
        <v>149847402676.53</v>
      </c>
      <c r="U216" s="6">
        <f t="shared" si="39"/>
        <v>0.99948259549498908</v>
      </c>
      <c r="V216" s="6">
        <f t="shared" si="39"/>
        <v>0.99953734428406105</v>
      </c>
      <c r="W216" s="6">
        <f t="shared" si="39"/>
        <v>0.93163131880762584</v>
      </c>
      <c r="Y216" s="8">
        <f t="shared" si="47"/>
        <v>401015648496124.75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29">
      <c r="A217" t="s">
        <v>181</v>
      </c>
      <c r="B217" t="str">
        <f t="shared" ref="B217:B231" si="51">IF(V217&lt;0.5,$B$11,IF(V217&lt;0.75,$B$12,IF(V217&lt;0.9,$B$13,IF(V217&lt;0.95,$B$14,$B$15))))</f>
        <v xml:space="preserve">Top 5% </v>
      </c>
      <c r="C217" s="2">
        <v>44719</v>
      </c>
      <c r="D217" s="2">
        <v>4150</v>
      </c>
      <c r="E217" s="3">
        <v>1303317122.8600159</v>
      </c>
      <c r="G217" s="7">
        <f t="shared" si="40"/>
        <v>29144.594531631206</v>
      </c>
      <c r="H217" s="7">
        <f t="shared" si="41"/>
        <v>349735.13437957445</v>
      </c>
      <c r="I217" s="7">
        <f t="shared" si="42"/>
        <v>314052.3187614496</v>
      </c>
      <c r="J217" s="2">
        <f t="shared" si="43"/>
        <v>3726.5833333333335</v>
      </c>
      <c r="K217" s="18">
        <f t="shared" si="44"/>
        <v>10.77566265060241</v>
      </c>
      <c r="M217" s="5">
        <f t="shared" si="45"/>
        <v>9.7992995250597111E-5</v>
      </c>
      <c r="N217" s="5">
        <f t="shared" si="45"/>
        <v>8.7016597378041045E-5</v>
      </c>
      <c r="O217" s="6">
        <f t="shared" si="45"/>
        <v>8.1029836240519241E-3</v>
      </c>
      <c r="Q217" s="11">
        <f t="shared" si="50"/>
        <v>456157547</v>
      </c>
      <c r="R217" s="11">
        <f t="shared" si="50"/>
        <v>47674136</v>
      </c>
      <c r="S217" s="8">
        <f t="shared" si="50"/>
        <v>151150719799.39001</v>
      </c>
      <c r="U217" s="6">
        <f t="shared" ref="U217:W229" si="52">+Q217/C$16</f>
        <v>0.99958058849023967</v>
      </c>
      <c r="V217" s="6">
        <f t="shared" si="52"/>
        <v>0.99962436088143913</v>
      </c>
      <c r="W217" s="6">
        <f t="shared" si="52"/>
        <v>0.93973430243167777</v>
      </c>
      <c r="Y217" s="8">
        <f t="shared" si="47"/>
        <v>444857685514133.69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29">
      <c r="A218" t="s">
        <v>182</v>
      </c>
      <c r="B218" t="str">
        <f t="shared" si="51"/>
        <v xml:space="preserve">Top 5% </v>
      </c>
      <c r="C218" s="2">
        <v>34409</v>
      </c>
      <c r="D218" s="2">
        <v>3162</v>
      </c>
      <c r="E218" s="3">
        <v>1088901082.4199829</v>
      </c>
      <c r="G218" s="7">
        <f t="shared" ref="G218:G231" si="53">IF(C218=0,0,+E218/C218)</f>
        <v>31645.821803016155</v>
      </c>
      <c r="H218" s="7">
        <f t="shared" ref="H218:H231" si="54">+G218*12</f>
        <v>379749.86163619388</v>
      </c>
      <c r="I218" s="7">
        <f t="shared" ref="I218:I231" si="55">IF(D218=0,0,E218/D218)</f>
        <v>344370.99380771123</v>
      </c>
      <c r="J218" s="2">
        <f t="shared" ref="J218:J231" si="56">+C218/12</f>
        <v>2867.4166666666665</v>
      </c>
      <c r="K218" s="18">
        <f t="shared" ref="K218:K231" si="57">IF(D218=0,0,C218/D218)</f>
        <v>10.882036685641999</v>
      </c>
      <c r="M218" s="5">
        <f t="shared" ref="M218:O231" si="58">+C218/C$16</f>
        <v>7.5400634485963365E-5</v>
      </c>
      <c r="N218" s="5">
        <f t="shared" si="58"/>
        <v>6.6300356845630314E-5</v>
      </c>
      <c r="O218" s="6">
        <f t="shared" si="58"/>
        <v>6.7699161503375852E-3</v>
      </c>
      <c r="Q218" s="11">
        <f t="shared" ref="Q218:S229" si="59">+Q217+C218</f>
        <v>456191956</v>
      </c>
      <c r="R218" s="11">
        <f t="shared" si="59"/>
        <v>47677298</v>
      </c>
      <c r="S218" s="8">
        <f t="shared" si="59"/>
        <v>152239620881.81</v>
      </c>
      <c r="U218" s="6">
        <f t="shared" si="52"/>
        <v>0.99965598912472564</v>
      </c>
      <c r="V218" s="6">
        <f t="shared" si="52"/>
        <v>0.99969066123828476</v>
      </c>
      <c r="W218" s="6">
        <f t="shared" si="52"/>
        <v>0.94650421858201528</v>
      </c>
      <c r="Y218" s="8">
        <f t="shared" ref="Y218:Y231" si="60">((H218-$H$16)^2)*J218</f>
        <v>404350308987954.75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29">
      <c r="A219" t="s">
        <v>183</v>
      </c>
      <c r="B219" t="str">
        <f t="shared" si="51"/>
        <v xml:space="preserve">Top 5% </v>
      </c>
      <c r="C219" s="2">
        <v>34443</v>
      </c>
      <c r="D219" s="2">
        <v>3194</v>
      </c>
      <c r="E219" s="3">
        <v>1210228410.1900024</v>
      </c>
      <c r="G219" s="7">
        <f t="shared" si="53"/>
        <v>35137.137014487773</v>
      </c>
      <c r="H219" s="7">
        <f t="shared" si="54"/>
        <v>421645.64417385327</v>
      </c>
      <c r="I219" s="7">
        <f t="shared" si="55"/>
        <v>378906.82848779036</v>
      </c>
      <c r="J219" s="2">
        <f t="shared" si="56"/>
        <v>2870.25</v>
      </c>
      <c r="K219" s="18">
        <f t="shared" si="57"/>
        <v>10.783656856606136</v>
      </c>
      <c r="M219" s="5">
        <f t="shared" si="58"/>
        <v>7.5475138876457797E-5</v>
      </c>
      <c r="N219" s="5">
        <f t="shared" si="58"/>
        <v>6.6971328198906779E-5</v>
      </c>
      <c r="O219" s="6">
        <f t="shared" si="58"/>
        <v>7.5242324505125514E-3</v>
      </c>
      <c r="Q219" s="11">
        <f t="shared" si="59"/>
        <v>456226399</v>
      </c>
      <c r="R219" s="11">
        <f t="shared" si="59"/>
        <v>47680492</v>
      </c>
      <c r="S219" s="8">
        <f t="shared" si="59"/>
        <v>153449849292</v>
      </c>
      <c r="U219" s="6">
        <f t="shared" si="52"/>
        <v>0.99973146426360204</v>
      </c>
      <c r="V219" s="6">
        <f t="shared" si="52"/>
        <v>0.99975763256648364</v>
      </c>
      <c r="W219" s="6">
        <f t="shared" si="52"/>
        <v>0.95402845103252787</v>
      </c>
      <c r="Y219" s="8">
        <f t="shared" si="60"/>
        <v>500101553312122.63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29">
      <c r="A220" t="s">
        <v>184</v>
      </c>
      <c r="B220" t="str">
        <f t="shared" si="51"/>
        <v xml:space="preserve">Top 5% </v>
      </c>
      <c r="C220" s="2">
        <v>31164</v>
      </c>
      <c r="D220" s="2">
        <v>2905</v>
      </c>
      <c r="E220" s="3">
        <v>1230315214.6799927</v>
      </c>
      <c r="G220" s="7">
        <f t="shared" si="53"/>
        <v>39478.732341162642</v>
      </c>
      <c r="H220" s="7">
        <f t="shared" si="54"/>
        <v>473744.78809395171</v>
      </c>
      <c r="I220" s="7">
        <f t="shared" si="55"/>
        <v>423516.42501893034</v>
      </c>
      <c r="J220" s="2">
        <f t="shared" si="56"/>
        <v>2597</v>
      </c>
      <c r="K220" s="18">
        <f t="shared" si="57"/>
        <v>10.727710843373494</v>
      </c>
      <c r="M220" s="5">
        <f t="shared" si="58"/>
        <v>6.8289847804951103E-5</v>
      </c>
      <c r="N220" s="5">
        <f t="shared" si="58"/>
        <v>6.0911618164628731E-5</v>
      </c>
      <c r="O220" s="6">
        <f t="shared" si="58"/>
        <v>7.6491161376728593E-3</v>
      </c>
      <c r="Q220" s="11">
        <f t="shared" si="59"/>
        <v>456257563</v>
      </c>
      <c r="R220" s="11">
        <f t="shared" si="59"/>
        <v>47683397</v>
      </c>
      <c r="S220" s="8">
        <f t="shared" si="59"/>
        <v>154680164506.67999</v>
      </c>
      <c r="U220" s="6">
        <f t="shared" si="52"/>
        <v>0.99979975411140698</v>
      </c>
      <c r="V220" s="6">
        <f t="shared" si="52"/>
        <v>0.99981854418464833</v>
      </c>
      <c r="W220" s="6">
        <f t="shared" si="52"/>
        <v>0.9616775671702007</v>
      </c>
      <c r="Y220" s="8">
        <f t="shared" si="60"/>
        <v>572494633882585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29">
      <c r="A221" t="s">
        <v>185</v>
      </c>
      <c r="B221" t="str">
        <f t="shared" si="51"/>
        <v xml:space="preserve">Top 5% </v>
      </c>
      <c r="C221" s="2">
        <v>20558</v>
      </c>
      <c r="D221" s="2">
        <v>1921</v>
      </c>
      <c r="E221" s="3">
        <v>910390348.02001953</v>
      </c>
      <c r="G221" s="7">
        <f t="shared" si="53"/>
        <v>44283.993969258663</v>
      </c>
      <c r="H221" s="7">
        <f t="shared" si="54"/>
        <v>531407.9276311039</v>
      </c>
      <c r="I221" s="7">
        <f t="shared" si="55"/>
        <v>473914.80896409135</v>
      </c>
      <c r="J221" s="2">
        <f t="shared" si="56"/>
        <v>1713.1666666666667</v>
      </c>
      <c r="K221" s="18">
        <f t="shared" si="57"/>
        <v>10.701717855283706</v>
      </c>
      <c r="M221" s="5">
        <f t="shared" si="58"/>
        <v>4.5048860581895289E-5</v>
      </c>
      <c r="N221" s="5">
        <f t="shared" si="58"/>
        <v>4.0279249051377555E-5</v>
      </c>
      <c r="O221" s="6">
        <f t="shared" si="58"/>
        <v>5.6600791565703011E-3</v>
      </c>
      <c r="Q221" s="11">
        <f t="shared" si="59"/>
        <v>456278121</v>
      </c>
      <c r="R221" s="11">
        <f t="shared" si="59"/>
        <v>47685318</v>
      </c>
      <c r="S221" s="8">
        <f t="shared" si="59"/>
        <v>155590554854.70001</v>
      </c>
      <c r="U221" s="6">
        <f t="shared" si="52"/>
        <v>0.99984480297198886</v>
      </c>
      <c r="V221" s="6">
        <f t="shared" si="52"/>
        <v>0.99985882343369969</v>
      </c>
      <c r="W221" s="6">
        <f t="shared" si="52"/>
        <v>0.96733764632677099</v>
      </c>
      <c r="Y221" s="8">
        <f t="shared" si="60"/>
        <v>476118297118655.31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  <row r="222" spans="1:29">
      <c r="A222" t="s">
        <v>186</v>
      </c>
      <c r="B222" t="str">
        <f t="shared" si="51"/>
        <v xml:space="preserve">Top 5% </v>
      </c>
      <c r="C222" s="2">
        <v>26745</v>
      </c>
      <c r="D222" s="2">
        <v>2517</v>
      </c>
      <c r="E222" s="3">
        <v>1371994884.9299927</v>
      </c>
      <c r="G222" s="7">
        <f t="shared" si="53"/>
        <v>51299.117028603207</v>
      </c>
      <c r="H222" s="7">
        <f t="shared" si="54"/>
        <v>615589.40434323845</v>
      </c>
      <c r="I222" s="7">
        <f t="shared" si="55"/>
        <v>545091.33290822117</v>
      </c>
      <c r="J222" s="2">
        <f t="shared" si="56"/>
        <v>2228.75</v>
      </c>
      <c r="K222" s="18">
        <f t="shared" si="57"/>
        <v>10.625744934445768</v>
      </c>
      <c r="M222" s="5">
        <f t="shared" si="58"/>
        <v>5.8606468346278305E-5</v>
      </c>
      <c r="N222" s="5">
        <f t="shared" si="58"/>
        <v>5.2776090506151643E-5</v>
      </c>
      <c r="O222" s="6">
        <f t="shared" si="58"/>
        <v>8.529967027882588E-3</v>
      </c>
      <c r="Q222" s="11">
        <f t="shared" si="59"/>
        <v>456304866</v>
      </c>
      <c r="R222" s="11">
        <f t="shared" si="59"/>
        <v>47687835</v>
      </c>
      <c r="S222" s="8">
        <f t="shared" si="59"/>
        <v>156962549739.63</v>
      </c>
      <c r="U222" s="6">
        <f t="shared" si="52"/>
        <v>0.99990340944033518</v>
      </c>
      <c r="V222" s="6">
        <f t="shared" si="52"/>
        <v>0.99991159952420583</v>
      </c>
      <c r="W222" s="6">
        <f t="shared" si="52"/>
        <v>0.97586761335465366</v>
      </c>
      <c r="Y222" s="8">
        <f t="shared" si="60"/>
        <v>833019670504912.25</v>
      </c>
      <c r="Z222" s="15" t="s">
        <v>270</v>
      </c>
      <c r="AA222" s="15" t="s">
        <v>270</v>
      </c>
      <c r="AB222" s="15" t="s">
        <v>270</v>
      </c>
      <c r="AC222" s="15" t="s">
        <v>270</v>
      </c>
    </row>
    <row r="223" spans="1:29">
      <c r="A223" t="s">
        <v>187</v>
      </c>
      <c r="B223" t="str">
        <f t="shared" si="51"/>
        <v xml:space="preserve">Top 5% </v>
      </c>
      <c r="C223" s="2">
        <v>15639</v>
      </c>
      <c r="D223" s="2">
        <v>1465</v>
      </c>
      <c r="E223" s="3">
        <v>946377871.8500061</v>
      </c>
      <c r="G223" s="7">
        <f t="shared" si="53"/>
        <v>60513.963287294973</v>
      </c>
      <c r="H223" s="7">
        <f t="shared" si="54"/>
        <v>726167.55944753974</v>
      </c>
      <c r="I223" s="7">
        <f t="shared" si="55"/>
        <v>645991.72139932157</v>
      </c>
      <c r="J223" s="2">
        <f t="shared" si="56"/>
        <v>1303.25</v>
      </c>
      <c r="K223" s="18">
        <f t="shared" si="57"/>
        <v>10.675085324232082</v>
      </c>
      <c r="M223" s="5">
        <f t="shared" si="58"/>
        <v>3.4269828321833853E-5</v>
      </c>
      <c r="N223" s="5">
        <f t="shared" si="58"/>
        <v>3.0717907267187983E-5</v>
      </c>
      <c r="O223" s="6">
        <f t="shared" si="58"/>
        <v>5.8838208009865545E-3</v>
      </c>
      <c r="Q223" s="11">
        <f t="shared" si="59"/>
        <v>456320505</v>
      </c>
      <c r="R223" s="11">
        <f t="shared" si="59"/>
        <v>47689300</v>
      </c>
      <c r="S223" s="8">
        <f t="shared" si="59"/>
        <v>157908927611.48001</v>
      </c>
      <c r="U223" s="6">
        <f t="shared" si="52"/>
        <v>0.99993767926865706</v>
      </c>
      <c r="V223" s="6">
        <f t="shared" si="52"/>
        <v>0.99994231743147299</v>
      </c>
      <c r="W223" s="6">
        <f t="shared" si="52"/>
        <v>0.98175143415564015</v>
      </c>
      <c r="Y223" s="8">
        <f t="shared" si="60"/>
        <v>679246806905686.63</v>
      </c>
      <c r="Z223" s="15" t="s">
        <v>270</v>
      </c>
      <c r="AA223" s="15" t="s">
        <v>270</v>
      </c>
      <c r="AB223" s="15" t="s">
        <v>270</v>
      </c>
      <c r="AC223" s="15" t="s">
        <v>270</v>
      </c>
    </row>
    <row r="224" spans="1:29">
      <c r="A224" t="s">
        <v>188</v>
      </c>
      <c r="B224" t="str">
        <f t="shared" si="51"/>
        <v xml:space="preserve">Top 5% </v>
      </c>
      <c r="C224" s="2">
        <v>8997</v>
      </c>
      <c r="D224" s="2">
        <v>852</v>
      </c>
      <c r="E224" s="3">
        <v>634726260.47000122</v>
      </c>
      <c r="G224" s="7">
        <f t="shared" si="53"/>
        <v>70548.656270979351</v>
      </c>
      <c r="H224" s="7">
        <f t="shared" si="54"/>
        <v>846583.87525175221</v>
      </c>
      <c r="I224" s="7">
        <f t="shared" si="55"/>
        <v>744983.87379108125</v>
      </c>
      <c r="J224" s="2">
        <f t="shared" si="56"/>
        <v>749.75</v>
      </c>
      <c r="K224" s="18">
        <f t="shared" si="57"/>
        <v>10.559859154929578</v>
      </c>
      <c r="M224" s="5">
        <f t="shared" si="58"/>
        <v>1.9715176508187173E-5</v>
      </c>
      <c r="N224" s="5">
        <f t="shared" si="58"/>
        <v>1.7864612280985777E-5</v>
      </c>
      <c r="O224" s="6">
        <f t="shared" si="58"/>
        <v>3.9462203051993079E-3</v>
      </c>
      <c r="Q224" s="11">
        <f t="shared" si="59"/>
        <v>456329502</v>
      </c>
      <c r="R224" s="11">
        <f t="shared" si="59"/>
        <v>47690152</v>
      </c>
      <c r="S224" s="8">
        <f t="shared" si="59"/>
        <v>158543653871.95001</v>
      </c>
      <c r="U224" s="6">
        <f t="shared" si="52"/>
        <v>0.99995739444516518</v>
      </c>
      <c r="V224" s="6">
        <f t="shared" si="52"/>
        <v>0.99996018204375403</v>
      </c>
      <c r="W224" s="6">
        <f t="shared" si="52"/>
        <v>0.98569765446083946</v>
      </c>
      <c r="Y224" s="8">
        <f t="shared" si="60"/>
        <v>531993276145403.94</v>
      </c>
      <c r="Z224" s="15" t="s">
        <v>270</v>
      </c>
      <c r="AA224" s="15" t="s">
        <v>270</v>
      </c>
      <c r="AB224" s="15" t="s">
        <v>270</v>
      </c>
      <c r="AC224" s="15" t="s">
        <v>270</v>
      </c>
    </row>
    <row r="225" spans="1:29">
      <c r="A225" t="s">
        <v>189</v>
      </c>
      <c r="B225" t="str">
        <f t="shared" si="51"/>
        <v xml:space="preserve">Top 5% </v>
      </c>
      <c r="C225" s="2">
        <v>5604</v>
      </c>
      <c r="D225" s="2">
        <v>539</v>
      </c>
      <c r="E225" s="3">
        <v>456694068.87997437</v>
      </c>
      <c r="G225" s="7">
        <f t="shared" si="53"/>
        <v>81494.302084220981</v>
      </c>
      <c r="H225" s="7">
        <f t="shared" si="54"/>
        <v>977931.62501065177</v>
      </c>
      <c r="I225" s="7">
        <f t="shared" si="55"/>
        <v>847298.82909086149</v>
      </c>
      <c r="J225" s="2">
        <f t="shared" si="56"/>
        <v>467</v>
      </c>
      <c r="K225" s="18">
        <f t="shared" si="57"/>
        <v>10.397031539888683</v>
      </c>
      <c r="M225" s="5">
        <f t="shared" si="58"/>
        <v>1.2280076597963867E-5</v>
      </c>
      <c r="N225" s="5">
        <f t="shared" si="58"/>
        <v>1.1301673731750391E-5</v>
      </c>
      <c r="O225" s="6">
        <f t="shared" si="58"/>
        <v>2.8393585079396974E-3</v>
      </c>
      <c r="Q225" s="11">
        <f t="shared" si="59"/>
        <v>456335106</v>
      </c>
      <c r="R225" s="11">
        <f t="shared" si="59"/>
        <v>47690691</v>
      </c>
      <c r="S225" s="8">
        <f t="shared" si="59"/>
        <v>159000347940.82999</v>
      </c>
      <c r="U225" s="6">
        <f t="shared" si="52"/>
        <v>0.99996967452176322</v>
      </c>
      <c r="V225" s="6">
        <f t="shared" si="52"/>
        <v>0.99997148371748579</v>
      </c>
      <c r="W225" s="6">
        <f t="shared" si="52"/>
        <v>0.98853701296877916</v>
      </c>
      <c r="Y225" s="8">
        <f t="shared" si="60"/>
        <v>442760749085282.19</v>
      </c>
      <c r="Z225" s="15" t="s">
        <v>270</v>
      </c>
      <c r="AA225" s="15" t="s">
        <v>270</v>
      </c>
      <c r="AB225" s="15" t="s">
        <v>270</v>
      </c>
      <c r="AC225" s="15" t="s">
        <v>270</v>
      </c>
    </row>
    <row r="226" spans="1:29">
      <c r="A226" t="s">
        <v>190</v>
      </c>
      <c r="B226" t="str">
        <f t="shared" si="51"/>
        <v xml:space="preserve">Top 5% </v>
      </c>
      <c r="C226" s="2">
        <v>3510</v>
      </c>
      <c r="D226" s="2">
        <v>342</v>
      </c>
      <c r="E226" s="3">
        <v>323239771.76000977</v>
      </c>
      <c r="G226" s="7">
        <f t="shared" si="53"/>
        <v>92091.103065529853</v>
      </c>
      <c r="H226" s="7">
        <f t="shared" si="54"/>
        <v>1105093.2367863583</v>
      </c>
      <c r="I226" s="7">
        <f t="shared" si="55"/>
        <v>945145.53146201686</v>
      </c>
      <c r="J226" s="2">
        <f t="shared" si="56"/>
        <v>292.5</v>
      </c>
      <c r="K226" s="18">
        <f t="shared" si="57"/>
        <v>10.263157894736842</v>
      </c>
      <c r="M226" s="5">
        <f t="shared" si="58"/>
        <v>7.691482665748247E-6</v>
      </c>
      <c r="N226" s="5">
        <f t="shared" si="58"/>
        <v>7.1710063381421782E-6</v>
      </c>
      <c r="O226" s="6">
        <f t="shared" si="58"/>
        <v>2.0096464101277364E-3</v>
      </c>
      <c r="Q226" s="11">
        <f t="shared" si="59"/>
        <v>456338616</v>
      </c>
      <c r="R226" s="11">
        <f t="shared" si="59"/>
        <v>47691033</v>
      </c>
      <c r="S226" s="8">
        <f t="shared" si="59"/>
        <v>159323587712.59</v>
      </c>
      <c r="U226" s="6">
        <f t="shared" si="52"/>
        <v>0.99997736600442888</v>
      </c>
      <c r="V226" s="6">
        <f t="shared" si="52"/>
        <v>0.99997865472382386</v>
      </c>
      <c r="W226" s="6">
        <f t="shared" si="52"/>
        <v>0.99054665937890696</v>
      </c>
      <c r="Y226" s="8">
        <f t="shared" si="60"/>
        <v>354481030921743.06</v>
      </c>
      <c r="Z226" s="15" t="s">
        <v>270</v>
      </c>
      <c r="AA226" s="15" t="s">
        <v>270</v>
      </c>
      <c r="AB226" s="15" t="s">
        <v>270</v>
      </c>
      <c r="AC226" s="15" t="s">
        <v>270</v>
      </c>
    </row>
    <row r="227" spans="1:29">
      <c r="A227" t="s">
        <v>191</v>
      </c>
      <c r="B227" t="str">
        <f t="shared" si="51"/>
        <v xml:space="preserve">Top 5% </v>
      </c>
      <c r="C227" s="2">
        <v>2353</v>
      </c>
      <c r="D227" s="2">
        <v>231</v>
      </c>
      <c r="E227" s="3">
        <v>241505458.14001465</v>
      </c>
      <c r="G227" s="7">
        <f t="shared" si="53"/>
        <v>102637.25377816177</v>
      </c>
      <c r="H227" s="7">
        <f t="shared" si="54"/>
        <v>1231647.0453379413</v>
      </c>
      <c r="I227" s="7">
        <f t="shared" si="55"/>
        <v>1045478.1737662972</v>
      </c>
      <c r="J227" s="2">
        <f t="shared" si="56"/>
        <v>196.08333333333334</v>
      </c>
      <c r="K227" s="18">
        <f t="shared" si="57"/>
        <v>10.186147186147187</v>
      </c>
      <c r="M227" s="5">
        <f t="shared" si="58"/>
        <v>5.1561420833349354E-6</v>
      </c>
      <c r="N227" s="5">
        <f t="shared" si="58"/>
        <v>4.8435744564644538E-6</v>
      </c>
      <c r="O227" s="6">
        <f t="shared" si="58"/>
        <v>1.5014878099149172E-3</v>
      </c>
      <c r="Q227" s="11">
        <f t="shared" si="59"/>
        <v>456340969</v>
      </c>
      <c r="R227" s="11">
        <f t="shared" si="59"/>
        <v>47691264</v>
      </c>
      <c r="S227" s="8">
        <f t="shared" si="59"/>
        <v>159565093170.73001</v>
      </c>
      <c r="U227" s="6">
        <f t="shared" si="52"/>
        <v>0.99998252214651229</v>
      </c>
      <c r="V227" s="6">
        <f t="shared" si="52"/>
        <v>0.99998349829828037</v>
      </c>
      <c r="W227" s="6">
        <f t="shared" si="52"/>
        <v>0.99204814718882184</v>
      </c>
      <c r="Y227" s="8">
        <f t="shared" si="60"/>
        <v>295410095517732.5</v>
      </c>
      <c r="Z227" s="15" t="s">
        <v>270</v>
      </c>
      <c r="AA227" s="15" t="s">
        <v>270</v>
      </c>
      <c r="AB227" s="15" t="s">
        <v>270</v>
      </c>
      <c r="AC227" s="15" t="s">
        <v>270</v>
      </c>
    </row>
    <row r="228" spans="1:29">
      <c r="A228" t="s">
        <v>192</v>
      </c>
      <c r="B228" t="str">
        <f t="shared" si="51"/>
        <v xml:space="preserve">Top 5% </v>
      </c>
      <c r="C228" s="2">
        <v>2735</v>
      </c>
      <c r="D228" s="2">
        <v>266</v>
      </c>
      <c r="E228" s="3">
        <v>311148620.8999939</v>
      </c>
      <c r="G228" s="7">
        <f t="shared" si="53"/>
        <v>113765.49210237437</v>
      </c>
      <c r="H228" s="7">
        <f t="shared" si="54"/>
        <v>1365185.9052284923</v>
      </c>
      <c r="I228" s="7">
        <f t="shared" si="55"/>
        <v>1169731.657518774</v>
      </c>
      <c r="J228" s="2">
        <f t="shared" si="56"/>
        <v>227.91666666666666</v>
      </c>
      <c r="K228" s="18">
        <f t="shared" si="57"/>
        <v>10.281954887218046</v>
      </c>
      <c r="M228" s="5">
        <f t="shared" si="58"/>
        <v>5.9932208235958558E-6</v>
      </c>
      <c r="N228" s="5">
        <f t="shared" si="58"/>
        <v>5.5774493741105826E-6</v>
      </c>
      <c r="O228" s="6">
        <f t="shared" si="58"/>
        <v>1.9344733032175365E-3</v>
      </c>
      <c r="Q228" s="11">
        <f t="shared" si="59"/>
        <v>456343704</v>
      </c>
      <c r="R228" s="11">
        <f t="shared" si="59"/>
        <v>47691530</v>
      </c>
      <c r="S228" s="8">
        <f t="shared" si="59"/>
        <v>159876241791.63</v>
      </c>
      <c r="U228" s="6">
        <f t="shared" si="52"/>
        <v>0.9999885153673358</v>
      </c>
      <c r="V228" s="6">
        <f t="shared" si="52"/>
        <v>0.9999890757476545</v>
      </c>
      <c r="W228" s="6">
        <f t="shared" si="52"/>
        <v>0.99398262049203934</v>
      </c>
      <c r="Y228" s="8">
        <f t="shared" si="60"/>
        <v>422147780778885.81</v>
      </c>
      <c r="Z228" s="15" t="s">
        <v>270</v>
      </c>
      <c r="AA228" s="15" t="s">
        <v>270</v>
      </c>
      <c r="AB228" s="15" t="s">
        <v>270</v>
      </c>
      <c r="AC228" s="15" t="s">
        <v>270</v>
      </c>
    </row>
    <row r="229" spans="1:29">
      <c r="A229" t="s">
        <v>193</v>
      </c>
      <c r="B229" t="str">
        <f t="shared" si="51"/>
        <v xml:space="preserve">Top 5% </v>
      </c>
      <c r="C229" s="2">
        <v>1903</v>
      </c>
      <c r="D229" s="2">
        <v>195</v>
      </c>
      <c r="E229" s="3">
        <v>264817644.72000122</v>
      </c>
      <c r="G229" s="7">
        <f t="shared" si="53"/>
        <v>139157.98461376838</v>
      </c>
      <c r="H229" s="7">
        <f t="shared" si="54"/>
        <v>1669895.8153652204</v>
      </c>
      <c r="I229" s="7">
        <f t="shared" si="55"/>
        <v>1358039.203692314</v>
      </c>
      <c r="J229" s="2">
        <f t="shared" si="56"/>
        <v>158.58333333333334</v>
      </c>
      <c r="K229" s="18">
        <f t="shared" si="57"/>
        <v>9.7589743589743598</v>
      </c>
      <c r="M229" s="5">
        <f t="shared" si="58"/>
        <v>4.1700545620851609E-6</v>
      </c>
      <c r="N229" s="5">
        <f t="shared" si="58"/>
        <v>4.0887316840284346E-6</v>
      </c>
      <c r="O229" s="6">
        <f t="shared" si="58"/>
        <v>1.6464243436143697E-3</v>
      </c>
      <c r="Q229" s="11">
        <f t="shared" si="59"/>
        <v>456345607</v>
      </c>
      <c r="R229" s="11">
        <f t="shared" si="59"/>
        <v>47691725</v>
      </c>
      <c r="S229" s="8">
        <f t="shared" si="59"/>
        <v>160141059436.35001</v>
      </c>
      <c r="U229" s="6">
        <f t="shared" si="52"/>
        <v>0.9999926854218979</v>
      </c>
      <c r="V229" s="6">
        <f t="shared" si="52"/>
        <v>0.9999931644793385</v>
      </c>
      <c r="W229" s="6">
        <f t="shared" si="52"/>
        <v>0.99562904483565373</v>
      </c>
      <c r="Y229" s="8">
        <f t="shared" si="60"/>
        <v>439980619568231.81</v>
      </c>
      <c r="Z229" s="15" t="s">
        <v>270</v>
      </c>
      <c r="AA229" s="15" t="s">
        <v>270</v>
      </c>
      <c r="AB229" s="15" t="s">
        <v>270</v>
      </c>
      <c r="AC229" s="15" t="s">
        <v>270</v>
      </c>
    </row>
    <row r="230" spans="1:29">
      <c r="A230" t="s">
        <v>195</v>
      </c>
      <c r="B230" t="str">
        <f t="shared" si="51"/>
        <v xml:space="preserve">Top 5% </v>
      </c>
      <c r="C230" s="2">
        <v>1937</v>
      </c>
      <c r="D230" s="2">
        <v>193</v>
      </c>
      <c r="E230" s="3">
        <v>329164161.77999878</v>
      </c>
      <c r="G230" s="7">
        <f t="shared" si="53"/>
        <v>169935.03447599316</v>
      </c>
      <c r="H230" s="7">
        <f t="shared" si="54"/>
        <v>2039220.4137119181</v>
      </c>
      <c r="I230" s="7">
        <f t="shared" si="55"/>
        <v>1705513.7916062113</v>
      </c>
      <c r="J230" s="2">
        <f t="shared" si="56"/>
        <v>161.41666666666666</v>
      </c>
      <c r="K230" s="18">
        <f t="shared" si="57"/>
        <v>10.036269430051814</v>
      </c>
      <c r="M230" s="5">
        <f t="shared" si="58"/>
        <v>4.2445589525795884E-6</v>
      </c>
      <c r="N230" s="5">
        <f t="shared" si="58"/>
        <v>4.0467959744486564E-6</v>
      </c>
      <c r="O230" s="6">
        <f t="shared" si="58"/>
        <v>2.0464795296137477E-3</v>
      </c>
      <c r="Q230" s="11">
        <f t="shared" ref="Q230:S231" si="61">+Q229+C230</f>
        <v>456347544</v>
      </c>
      <c r="R230" s="11">
        <f t="shared" si="61"/>
        <v>47691918</v>
      </c>
      <c r="S230" s="8">
        <f t="shared" si="61"/>
        <v>160470223598.13</v>
      </c>
      <c r="U230" s="6">
        <f t="shared" ref="U230:W231" si="62">+Q230/C$16</f>
        <v>0.99999692998085055</v>
      </c>
      <c r="V230" s="6">
        <f t="shared" si="62"/>
        <v>0.99999721127531294</v>
      </c>
      <c r="W230" s="6">
        <f t="shared" si="62"/>
        <v>0.99767552436526752</v>
      </c>
      <c r="Y230" s="8">
        <f t="shared" si="60"/>
        <v>668456764093254</v>
      </c>
      <c r="Z230" s="15" t="s">
        <v>270</v>
      </c>
      <c r="AA230" s="15" t="s">
        <v>270</v>
      </c>
      <c r="AB230" s="15" t="s">
        <v>270</v>
      </c>
      <c r="AC230" s="15" t="s">
        <v>270</v>
      </c>
    </row>
    <row r="231" spans="1:29">
      <c r="A231" t="s">
        <v>201</v>
      </c>
      <c r="B231" t="str">
        <f t="shared" si="51"/>
        <v xml:space="preserve">Top 5% </v>
      </c>
      <c r="C231" s="2">
        <v>1401</v>
      </c>
      <c r="D231" s="2">
        <v>133</v>
      </c>
      <c r="E231" s="3">
        <v>373878195.60998535</v>
      </c>
      <c r="G231" s="7">
        <f t="shared" si="53"/>
        <v>266865.23598143138</v>
      </c>
      <c r="H231" s="7">
        <f t="shared" si="54"/>
        <v>3202382.8317771768</v>
      </c>
      <c r="I231" s="7">
        <f t="shared" si="55"/>
        <v>2811114.2527066567</v>
      </c>
      <c r="J231" s="2">
        <f t="shared" si="56"/>
        <v>116.75</v>
      </c>
      <c r="K231" s="18">
        <f t="shared" si="57"/>
        <v>10.533834586466165</v>
      </c>
      <c r="M231" s="5">
        <f t="shared" si="58"/>
        <v>3.0700191494909667E-6</v>
      </c>
      <c r="N231" s="5">
        <f t="shared" si="58"/>
        <v>2.7887246870552913E-6</v>
      </c>
      <c r="O231" s="6">
        <f t="shared" si="58"/>
        <v>2.3244756347325169E-3</v>
      </c>
      <c r="Q231" s="11">
        <f t="shared" si="61"/>
        <v>456348945</v>
      </c>
      <c r="R231" s="11">
        <f t="shared" si="61"/>
        <v>47692051</v>
      </c>
      <c r="S231" s="8">
        <f t="shared" si="61"/>
        <v>160844101793.73999</v>
      </c>
      <c r="U231" s="6">
        <f t="shared" si="62"/>
        <v>1</v>
      </c>
      <c r="V231" s="6">
        <f t="shared" si="62"/>
        <v>1</v>
      </c>
      <c r="W231" s="6">
        <f t="shared" si="62"/>
        <v>1</v>
      </c>
      <c r="Y231" s="8">
        <f t="shared" si="60"/>
        <v>1194140565419544.5</v>
      </c>
      <c r="Z231" s="15" t="s">
        <v>270</v>
      </c>
      <c r="AA231" s="15" t="s">
        <v>270</v>
      </c>
      <c r="AB231" s="15" t="s">
        <v>270</v>
      </c>
      <c r="AC231" s="15" t="s">
        <v>270</v>
      </c>
    </row>
    <row r="232" spans="1:29">
      <c r="E232" s="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D322-B1E9-4835-85EB-BAD7CAA8BDCD}">
  <sheetPr>
    <tabColor rgb="FF00948E"/>
  </sheetPr>
  <dimension ref="A1:AF241"/>
  <sheetViews>
    <sheetView workbookViewId="0">
      <pane xSplit="2" ySplit="10" topLeftCell="T11" activePane="bottomRight" state="frozen"/>
      <selection pane="topRight" activeCell="C1" sqref="C1"/>
      <selection pane="bottomLeft" activeCell="A11" sqref="A11"/>
      <selection pane="bottomRight" sqref="A1:A3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1.5703125" customWidth="1"/>
    <col min="26" max="26" width="20" customWidth="1"/>
    <col min="27" max="27" width="14.42578125" style="3" customWidth="1"/>
    <col min="28" max="28" width="19.7109375" style="3" customWidth="1"/>
    <col min="29" max="29" width="19.5703125" customWidth="1"/>
    <col min="32" max="32" width="13.5703125" bestFit="1" customWidth="1"/>
  </cols>
  <sheetData>
    <row r="1" spans="1:29" ht="18.75">
      <c r="A1" s="58" t="s">
        <v>238</v>
      </c>
    </row>
    <row r="2" spans="1:29" ht="18.75">
      <c r="A2" s="58" t="s">
        <v>239</v>
      </c>
    </row>
    <row r="3" spans="1:29" ht="18.75">
      <c r="A3" s="58" t="s">
        <v>274</v>
      </c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SUMIF($B$25:$B$237,$B11,C$25:C$237)</f>
        <v>206012279</v>
      </c>
      <c r="D11" s="15">
        <f t="shared" si="0"/>
        <v>23487965</v>
      </c>
      <c r="E11" s="15">
        <f t="shared" si="0"/>
        <v>2751811457.4400001</v>
      </c>
      <c r="G11" s="3">
        <f t="shared" ref="G11:G16" si="1">+E11/C11</f>
        <v>13.357511847339936</v>
      </c>
      <c r="H11" s="3">
        <f t="shared" ref="H11:H16" si="2">+G11*12</f>
        <v>160.29014216807923</v>
      </c>
      <c r="I11" s="3">
        <f t="shared" ref="I11:I16" si="3">+E11/D11</f>
        <v>117.1583599277332</v>
      </c>
      <c r="J11" s="2">
        <f>+C11/12</f>
        <v>17167689.916666668</v>
      </c>
      <c r="K11" s="4">
        <f t="shared" ref="K11:K16" si="4">+C11/D11</f>
        <v>8.7709718147144713</v>
      </c>
      <c r="M11" s="5">
        <f>+C11/C$16</f>
        <v>0.4451998249993544</v>
      </c>
      <c r="N11" s="5">
        <f>+D11/D$16</f>
        <v>0.49966514854434335</v>
      </c>
      <c r="O11" s="6">
        <f>+E11/E$16</f>
        <v>1.7314204148423357E-2</v>
      </c>
      <c r="Q11" s="2">
        <f>+C11</f>
        <v>206012279</v>
      </c>
      <c r="R11" s="2">
        <f>+D11</f>
        <v>23487965</v>
      </c>
      <c r="S11" s="3">
        <f>+E11</f>
        <v>2751811457.4400001</v>
      </c>
      <c r="U11" s="6">
        <f t="shared" ref="U11:W15" si="5">+Q11/C$16</f>
        <v>0.4451998249993544</v>
      </c>
      <c r="V11" s="5">
        <f t="shared" si="5"/>
        <v>0.49966514854434335</v>
      </c>
      <c r="W11" s="6">
        <f t="shared" si="5"/>
        <v>1.7314204148423357E-2</v>
      </c>
      <c r="Y11" s="15">
        <f>SUMIF($B$25:$B$237,$B11,Y$25:Y$237)</f>
        <v>269954677973361.38</v>
      </c>
      <c r="Z11" s="6">
        <f>+Y11/$Y$16</f>
        <v>1.9142386191838882E-2</v>
      </c>
      <c r="AA11" s="3">
        <f t="shared" ref="AA11:AA16" si="6">+Y11/J11</f>
        <v>15724577.930038512</v>
      </c>
      <c r="AB11" s="3">
        <f t="shared" ref="AB11:AB16" si="7">+AA11^0.5</f>
        <v>3965.4227933523698</v>
      </c>
      <c r="AC11" s="1">
        <f t="shared" ref="AC11:AC16" si="8">+AB11/H11</f>
        <v>24.739030982917544</v>
      </c>
    </row>
    <row r="12" spans="1:29">
      <c r="B12" s="9" t="s">
        <v>216</v>
      </c>
      <c r="C12" s="15">
        <f t="shared" si="0"/>
        <v>124529344</v>
      </c>
      <c r="D12" s="15">
        <f t="shared" si="0"/>
        <v>11606675</v>
      </c>
      <c r="E12" s="15">
        <f t="shared" si="0"/>
        <v>12395146679.719999</v>
      </c>
      <c r="G12" s="3">
        <f t="shared" si="1"/>
        <v>99.535950978108417</v>
      </c>
      <c r="H12" s="3">
        <f t="shared" si="2"/>
        <v>1194.431411737301</v>
      </c>
      <c r="I12" s="3">
        <f t="shared" si="3"/>
        <v>1067.9326059978416</v>
      </c>
      <c r="J12" s="2">
        <f>+C12/12</f>
        <v>10377445.333333334</v>
      </c>
      <c r="K12" s="4">
        <f t="shared" si="4"/>
        <v>10.729114410457775</v>
      </c>
      <c r="M12" s="5">
        <f t="shared" ref="M12:O16" si="9">+C12/C$16</f>
        <v>0.26911231905785771</v>
      </c>
      <c r="N12" s="5">
        <f t="shared" si="9"/>
        <v>0.2469115986838756</v>
      </c>
      <c r="O12" s="6">
        <f t="shared" si="9"/>
        <v>7.7989391127100266E-2</v>
      </c>
      <c r="Q12" s="2">
        <f>+Q11+C12</f>
        <v>330541623</v>
      </c>
      <c r="R12" s="2">
        <f>+R11+D12</f>
        <v>35094640</v>
      </c>
      <c r="S12" s="3">
        <f>+S11+E12</f>
        <v>15146958137.16</v>
      </c>
      <c r="U12" s="6">
        <f t="shared" si="5"/>
        <v>0.71431214405721211</v>
      </c>
      <c r="V12" s="5">
        <f t="shared" si="5"/>
        <v>0.74657674722821898</v>
      </c>
      <c r="W12" s="6">
        <f t="shared" si="5"/>
        <v>9.5303595275523623E-2</v>
      </c>
      <c r="Y12" s="15">
        <f>SUMIF($B$25:$B$237,$B12,Y$25:Y$237)</f>
        <v>91071932742515.906</v>
      </c>
      <c r="Z12" s="6">
        <f>+Y12/$Y$16</f>
        <v>6.4578770069190824E-3</v>
      </c>
      <c r="AA12" s="3">
        <f t="shared" si="6"/>
        <v>8775949.1683357041</v>
      </c>
      <c r="AB12" s="3">
        <f t="shared" si="7"/>
        <v>2962.422854410846</v>
      </c>
      <c r="AC12" s="1">
        <f t="shared" si="8"/>
        <v>2.4801950327997493</v>
      </c>
    </row>
    <row r="13" spans="1:29">
      <c r="B13" s="9" t="s">
        <v>217</v>
      </c>
      <c r="C13" s="15">
        <f t="shared" si="0"/>
        <v>78418471</v>
      </c>
      <c r="D13" s="15">
        <f t="shared" si="0"/>
        <v>7115405</v>
      </c>
      <c r="E13" s="15">
        <f t="shared" si="0"/>
        <v>25665152584.369999</v>
      </c>
      <c r="G13" s="3">
        <f t="shared" si="1"/>
        <v>327.28453203799393</v>
      </c>
      <c r="H13" s="3">
        <f t="shared" si="2"/>
        <v>3927.4143844559271</v>
      </c>
      <c r="I13" s="3">
        <f t="shared" si="3"/>
        <v>3606.984083740841</v>
      </c>
      <c r="J13" s="2">
        <f>+C13/12</f>
        <v>6534872.583333333</v>
      </c>
      <c r="K13" s="4">
        <f t="shared" si="4"/>
        <v>11.0209427291911</v>
      </c>
      <c r="M13" s="5">
        <f t="shared" si="9"/>
        <v>0.16946509079644204</v>
      </c>
      <c r="N13" s="5">
        <f t="shared" si="9"/>
        <v>0.15136772795251371</v>
      </c>
      <c r="O13" s="6">
        <f t="shared" si="9"/>
        <v>0.16148333496642053</v>
      </c>
      <c r="Q13" s="2">
        <f t="shared" ref="Q13:S15" si="10">+Q12+C13</f>
        <v>408960094</v>
      </c>
      <c r="R13" s="2">
        <f t="shared" si="10"/>
        <v>42210045</v>
      </c>
      <c r="S13" s="3">
        <f t="shared" si="10"/>
        <v>40812110721.529999</v>
      </c>
      <c r="U13" s="6">
        <f t="shared" si="5"/>
        <v>0.88377723485365411</v>
      </c>
      <c r="V13" s="5">
        <f t="shared" si="5"/>
        <v>0.89794447518073273</v>
      </c>
      <c r="W13" s="6">
        <f t="shared" si="5"/>
        <v>0.25678693024194416</v>
      </c>
      <c r="Y13" s="15">
        <f>SUMIF($B$25:$B$237,$B13,Y$25:Y$237)</f>
        <v>11553519929609.209</v>
      </c>
      <c r="Z13" s="6">
        <f>+Y13/$Y$16</f>
        <v>8.1925581741358264E-4</v>
      </c>
      <c r="AA13" s="3">
        <f t="shared" si="6"/>
        <v>1767979.3725551027</v>
      </c>
      <c r="AB13" s="3">
        <f t="shared" si="7"/>
        <v>1329.653854412908</v>
      </c>
      <c r="AC13" s="1">
        <f t="shared" si="8"/>
        <v>0.33855705669242941</v>
      </c>
    </row>
    <row r="14" spans="1:29">
      <c r="B14" s="9" t="s">
        <v>218</v>
      </c>
      <c r="C14" s="15">
        <f t="shared" si="0"/>
        <v>26683427</v>
      </c>
      <c r="D14" s="15">
        <f t="shared" si="0"/>
        <v>2383647</v>
      </c>
      <c r="E14" s="15">
        <f t="shared" si="0"/>
        <v>21809151485.440002</v>
      </c>
      <c r="G14" s="3">
        <f t="shared" si="1"/>
        <v>817.32947890988669</v>
      </c>
      <c r="H14" s="3">
        <f t="shared" si="2"/>
        <v>9807.9537469186398</v>
      </c>
      <c r="I14" s="3">
        <f t="shared" si="3"/>
        <v>9149.4887814512822</v>
      </c>
      <c r="J14" s="2">
        <f>+C14/12</f>
        <v>2223618.9166666665</v>
      </c>
      <c r="K14" s="4">
        <f t="shared" si="4"/>
        <v>11.19437022344332</v>
      </c>
      <c r="M14" s="5">
        <f t="shared" si="9"/>
        <v>5.7663829983566409E-2</v>
      </c>
      <c r="N14" s="5">
        <f t="shared" si="9"/>
        <v>5.0707897952516463E-2</v>
      </c>
      <c r="O14" s="6">
        <f t="shared" si="9"/>
        <v>0.13722164725416403</v>
      </c>
      <c r="Q14" s="2">
        <f t="shared" si="10"/>
        <v>435643521</v>
      </c>
      <c r="R14" s="2">
        <f t="shared" si="10"/>
        <v>44593692</v>
      </c>
      <c r="S14" s="3">
        <f t="shared" si="10"/>
        <v>62621262206.970001</v>
      </c>
      <c r="U14" s="6">
        <f t="shared" si="5"/>
        <v>0.94144106483722056</v>
      </c>
      <c r="V14" s="5">
        <f t="shared" si="5"/>
        <v>0.94865237313324913</v>
      </c>
      <c r="W14" s="6">
        <f t="shared" si="5"/>
        <v>0.39400857749610818</v>
      </c>
      <c r="Y14" s="15">
        <f>SUMIF($B$25:$B$237,$B14,Y$25:Y$237)</f>
        <v>80484299317615.234</v>
      </c>
      <c r="Z14" s="6">
        <f>+Y14/$Y$16</f>
        <v>5.7071118436753856E-3</v>
      </c>
      <c r="AA14" s="3">
        <f t="shared" si="6"/>
        <v>36195185.566358581</v>
      </c>
      <c r="AB14" s="3">
        <f t="shared" si="7"/>
        <v>6016.2434763196361</v>
      </c>
      <c r="AC14" s="1">
        <f t="shared" si="8"/>
        <v>0.61340455221964685</v>
      </c>
    </row>
    <row r="15" spans="1:29">
      <c r="B15" s="9" t="s">
        <v>219</v>
      </c>
      <c r="C15" s="15">
        <f t="shared" si="0"/>
        <v>27097629</v>
      </c>
      <c r="D15" s="15">
        <f t="shared" si="0"/>
        <v>2413719</v>
      </c>
      <c r="E15" s="15">
        <f t="shared" si="0"/>
        <v>96312491481.649994</v>
      </c>
      <c r="G15" s="3">
        <f t="shared" si="1"/>
        <v>3554.2774418252607</v>
      </c>
      <c r="H15" s="3">
        <f t="shared" si="2"/>
        <v>42651.329301903126</v>
      </c>
      <c r="I15" s="3">
        <f t="shared" si="3"/>
        <v>39902.114323021859</v>
      </c>
      <c r="J15" s="2">
        <f>+C15/12</f>
        <v>2258135.75</v>
      </c>
      <c r="K15" s="4">
        <f t="shared" si="4"/>
        <v>11.226505239425135</v>
      </c>
      <c r="M15" s="5">
        <f t="shared" si="9"/>
        <v>5.8558935162779449E-2</v>
      </c>
      <c r="N15" s="5">
        <f t="shared" si="9"/>
        <v>5.1347626866750859E-2</v>
      </c>
      <c r="O15" s="6">
        <f t="shared" si="9"/>
        <v>0.60599142250389182</v>
      </c>
      <c r="Q15" s="2">
        <f t="shared" si="10"/>
        <v>462741150</v>
      </c>
      <c r="R15" s="2">
        <f t="shared" si="10"/>
        <v>47007411</v>
      </c>
      <c r="S15" s="3">
        <f t="shared" si="10"/>
        <v>158933753688.62</v>
      </c>
      <c r="U15" s="6">
        <f t="shared" si="5"/>
        <v>1</v>
      </c>
      <c r="V15" s="5">
        <f t="shared" si="5"/>
        <v>1</v>
      </c>
      <c r="W15" s="6">
        <f t="shared" si="5"/>
        <v>1</v>
      </c>
      <c r="Y15" s="15">
        <f>SUMIF($B$25:$B$237,$B15,Y$25:Y$237)</f>
        <v>1.3649392560924126E+16</v>
      </c>
      <c r="Z15" s="6">
        <f>+Y15/$Y$16</f>
        <v>0.96787336914015309</v>
      </c>
      <c r="AA15" s="3">
        <f t="shared" si="6"/>
        <v>6044540307.607338</v>
      </c>
      <c r="AB15" s="3">
        <f t="shared" si="7"/>
        <v>77746.641777039724</v>
      </c>
      <c r="AC15" s="1">
        <f t="shared" si="8"/>
        <v>1.8228421727894568</v>
      </c>
    </row>
    <row r="16" spans="1:29">
      <c r="B16" s="21" t="s">
        <v>227</v>
      </c>
      <c r="C16" s="22">
        <f>SUM(C25:C237)</f>
        <v>462741150</v>
      </c>
      <c r="D16" s="22">
        <f>SUM(D25:D237)</f>
        <v>47007411</v>
      </c>
      <c r="E16" s="17">
        <f>SUM(E25:E237)</f>
        <v>158933753688.62</v>
      </c>
      <c r="G16" s="17">
        <f t="shared" si="1"/>
        <v>343.46146585109187</v>
      </c>
      <c r="H16" s="17">
        <f t="shared" si="2"/>
        <v>4121.5375902131027</v>
      </c>
      <c r="I16" s="17">
        <f t="shared" si="3"/>
        <v>3381.0361027672848</v>
      </c>
      <c r="J16" s="22">
        <f>SUM(J11:J15)</f>
        <v>38561762.5</v>
      </c>
      <c r="K16" s="23">
        <f t="shared" si="4"/>
        <v>9.844004172023002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1.4102456990887228E+16</v>
      </c>
      <c r="Z16" s="46">
        <f>SUM(Z11:Z15)</f>
        <v>1</v>
      </c>
      <c r="AA16" s="17">
        <f t="shared" si="6"/>
        <v>365710903.14887005</v>
      </c>
      <c r="AB16" s="17">
        <f t="shared" si="7"/>
        <v>19123.569309856099</v>
      </c>
      <c r="AC16" s="47">
        <f t="shared" si="8"/>
        <v>4.6399114144358249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Y18" s="2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89725996</v>
      </c>
      <c r="D25" s="2">
        <v>11556628</v>
      </c>
      <c r="E25" s="3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7477166.333333333</v>
      </c>
      <c r="K25" s="18">
        <f>IF(D25=0,0,C25/D25)</f>
        <v>7.7640290922230948</v>
      </c>
      <c r="M25" s="5">
        <f>+C25/C$16</f>
        <v>0.19390105245664882</v>
      </c>
      <c r="N25" s="5">
        <f t="shared" ref="N25:O40" si="12">+D25/D$16</f>
        <v>0.24584693677343769</v>
      </c>
      <c r="O25" s="6">
        <f t="shared" si="12"/>
        <v>0</v>
      </c>
      <c r="Q25" s="11">
        <f>+C25</f>
        <v>89725996</v>
      </c>
      <c r="R25" s="11">
        <f>+D25</f>
        <v>11556628</v>
      </c>
      <c r="S25" s="8">
        <f>+E25</f>
        <v>0</v>
      </c>
      <c r="U25" s="6">
        <f t="shared" ref="U25:W88" si="13">+Q25/C$16</f>
        <v>0.19390105245664882</v>
      </c>
      <c r="V25" s="6">
        <f t="shared" si="13"/>
        <v>0.24584693677343769</v>
      </c>
      <c r="W25" s="6">
        <f t="shared" si="13"/>
        <v>0</v>
      </c>
      <c r="Y25" s="8">
        <f>((H25-$H$16)^2)*J25</f>
        <v>127015163664401.05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450449</v>
      </c>
      <c r="D26" s="2">
        <v>52433</v>
      </c>
      <c r="E26" s="3">
        <v>181489.91</v>
      </c>
      <c r="G26" s="7">
        <f t="shared" ref="G26:G89" si="14">IF(C26=0,0,+E26/C26)</f>
        <v>0.40290889756665016</v>
      </c>
      <c r="H26" s="7">
        <f t="shared" ref="H26:H89" si="15">+G26*12</f>
        <v>4.8349067707998019</v>
      </c>
      <c r="I26" s="7">
        <f t="shared" ref="I26:I89" si="16">IF(D26=0,0,E26/D26)</f>
        <v>3.4613680315831634</v>
      </c>
      <c r="J26" s="2">
        <f t="shared" ref="J26:J89" si="17">+C26/12</f>
        <v>37537.416666666664</v>
      </c>
      <c r="K26" s="18">
        <f t="shared" ref="K26:K89" si="18">IF(D26=0,0,C26/D26)</f>
        <v>8.590944634104476</v>
      </c>
      <c r="M26" s="5">
        <f t="shared" ref="M26:O89" si="19">+C26/C$16</f>
        <v>9.7343622887223231E-4</v>
      </c>
      <c r="N26" s="5">
        <f t="shared" si="12"/>
        <v>1.1154198643273504E-3</v>
      </c>
      <c r="O26" s="6">
        <f t="shared" si="12"/>
        <v>1.141921749080259E-6</v>
      </c>
      <c r="Q26" s="11">
        <f t="shared" ref="Q26:S41" si="20">+Q25+C26</f>
        <v>90176445</v>
      </c>
      <c r="R26" s="11">
        <f t="shared" si="20"/>
        <v>11609061</v>
      </c>
      <c r="S26" s="8">
        <f t="shared" si="20"/>
        <v>181489.91</v>
      </c>
      <c r="U26" s="6">
        <f t="shared" si="13"/>
        <v>0.19487448868552104</v>
      </c>
      <c r="V26" s="6">
        <f t="shared" si="13"/>
        <v>0.24696235663776506</v>
      </c>
      <c r="W26" s="6">
        <f t="shared" si="13"/>
        <v>1.141921749080259E-6</v>
      </c>
      <c r="Y26" s="8">
        <f t="shared" ref="Y26:Y89" si="21">((H26-$H$16)^2)*J26</f>
        <v>636155646161.60242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881834</v>
      </c>
      <c r="D27" s="2">
        <v>105436</v>
      </c>
      <c r="E27" s="3">
        <v>789402.63</v>
      </c>
      <c r="G27" s="7">
        <f t="shared" si="14"/>
        <v>0.89518280084460344</v>
      </c>
      <c r="H27" s="7">
        <f t="shared" si="15"/>
        <v>10.742193610135242</v>
      </c>
      <c r="I27" s="7">
        <f t="shared" si="16"/>
        <v>7.487031279638833</v>
      </c>
      <c r="J27" s="2">
        <f t="shared" si="17"/>
        <v>73486.166666666672</v>
      </c>
      <c r="K27" s="18">
        <f t="shared" si="18"/>
        <v>8.3636898213134039</v>
      </c>
      <c r="M27" s="5">
        <f t="shared" si="19"/>
        <v>1.9056744791337446E-3</v>
      </c>
      <c r="N27" s="5">
        <f t="shared" si="12"/>
        <v>2.2429654762309713E-3</v>
      </c>
      <c r="O27" s="6">
        <f t="shared" si="12"/>
        <v>4.9668658272967161E-6</v>
      </c>
      <c r="Q27" s="11">
        <f t="shared" si="20"/>
        <v>91058279</v>
      </c>
      <c r="R27" s="11">
        <f t="shared" si="20"/>
        <v>11714497</v>
      </c>
      <c r="S27" s="8">
        <f t="shared" si="20"/>
        <v>970892.54</v>
      </c>
      <c r="U27" s="6">
        <f t="shared" si="13"/>
        <v>0.1967801631646548</v>
      </c>
      <c r="V27" s="6">
        <f t="shared" si="13"/>
        <v>0.24920532211399601</v>
      </c>
      <c r="W27" s="6">
        <f t="shared" si="13"/>
        <v>6.1087875763769751E-6</v>
      </c>
      <c r="Y27" s="8">
        <f t="shared" si="21"/>
        <v>1241816186762.5134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1023052</v>
      </c>
      <c r="D28" s="2">
        <v>125123</v>
      </c>
      <c r="E28" s="3">
        <v>1512807.9899999998</v>
      </c>
      <c r="G28" s="7">
        <f t="shared" si="14"/>
        <v>1.4787205244699191</v>
      </c>
      <c r="H28" s="7">
        <f t="shared" si="15"/>
        <v>17.744646293639029</v>
      </c>
      <c r="I28" s="7">
        <f t="shared" si="16"/>
        <v>12.090566802266567</v>
      </c>
      <c r="J28" s="2">
        <f t="shared" si="17"/>
        <v>85254.333333333328</v>
      </c>
      <c r="K28" s="18">
        <f t="shared" si="18"/>
        <v>8.1763704514757478</v>
      </c>
      <c r="M28" s="5">
        <f t="shared" si="19"/>
        <v>2.2108515743629025E-3</v>
      </c>
      <c r="N28" s="5">
        <f t="shared" si="12"/>
        <v>2.6617717789222638E-3</v>
      </c>
      <c r="O28" s="6">
        <f t="shared" si="12"/>
        <v>9.5184814735066574E-6</v>
      </c>
      <c r="Q28" s="11">
        <f t="shared" si="20"/>
        <v>92081331</v>
      </c>
      <c r="R28" s="11">
        <f t="shared" si="20"/>
        <v>11839620</v>
      </c>
      <c r="S28" s="8">
        <f t="shared" si="20"/>
        <v>2483700.5299999998</v>
      </c>
      <c r="U28" s="6">
        <f t="shared" si="13"/>
        <v>0.1989910147390177</v>
      </c>
      <c r="V28" s="6">
        <f t="shared" si="13"/>
        <v>0.25186709389291828</v>
      </c>
      <c r="W28" s="6">
        <f t="shared" si="13"/>
        <v>1.5627269049883631E-5</v>
      </c>
      <c r="Y28" s="8">
        <f t="shared" si="21"/>
        <v>1435778162061.1262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801262</v>
      </c>
      <c r="D29" s="2">
        <v>99624</v>
      </c>
      <c r="E29" s="3">
        <v>1708752.9100000001</v>
      </c>
      <c r="G29" s="7">
        <f t="shared" si="14"/>
        <v>2.1325769972867801</v>
      </c>
      <c r="H29" s="7">
        <f t="shared" si="15"/>
        <v>25.590923967441363</v>
      </c>
      <c r="I29" s="7">
        <f t="shared" si="16"/>
        <v>17.152020697823819</v>
      </c>
      <c r="J29" s="2">
        <f t="shared" si="17"/>
        <v>66771.833333333328</v>
      </c>
      <c r="K29" s="18">
        <f t="shared" si="18"/>
        <v>8.0428611579539062</v>
      </c>
      <c r="M29" s="5">
        <f t="shared" si="19"/>
        <v>1.7315555359621679E-3</v>
      </c>
      <c r="N29" s="5">
        <f t="shared" si="12"/>
        <v>2.1193253974357363E-3</v>
      </c>
      <c r="O29" s="6">
        <f t="shared" si="12"/>
        <v>1.0751353128849876E-5</v>
      </c>
      <c r="Q29" s="11">
        <f t="shared" si="20"/>
        <v>92882593</v>
      </c>
      <c r="R29" s="11">
        <f t="shared" si="20"/>
        <v>11939244</v>
      </c>
      <c r="S29" s="8">
        <f t="shared" si="20"/>
        <v>4192453.44</v>
      </c>
      <c r="U29" s="6">
        <f t="shared" si="13"/>
        <v>0.20072257027497986</v>
      </c>
      <c r="V29" s="6">
        <f t="shared" si="13"/>
        <v>0.25398641929035404</v>
      </c>
      <c r="W29" s="6">
        <f t="shared" si="13"/>
        <v>2.6378622178733508E-5</v>
      </c>
      <c r="Y29" s="8">
        <f t="shared" si="21"/>
        <v>1120216297449.8484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1785220</v>
      </c>
      <c r="D30" s="2">
        <v>201307</v>
      </c>
      <c r="E30" s="3">
        <v>4433243.91</v>
      </c>
      <c r="G30" s="7">
        <f t="shared" si="14"/>
        <v>2.4833039681383808</v>
      </c>
      <c r="H30" s="7">
        <f t="shared" si="15"/>
        <v>29.799647617660568</v>
      </c>
      <c r="I30" s="7">
        <f t="shared" si="16"/>
        <v>22.022303794701624</v>
      </c>
      <c r="J30" s="2">
        <f t="shared" si="17"/>
        <v>148768.33333333334</v>
      </c>
      <c r="K30" s="18">
        <f t="shared" si="18"/>
        <v>8.8681466615666622</v>
      </c>
      <c r="M30" s="5">
        <f t="shared" si="19"/>
        <v>3.8579235929201454E-3</v>
      </c>
      <c r="N30" s="5">
        <f t="shared" si="12"/>
        <v>4.2824523988355791E-3</v>
      </c>
      <c r="O30" s="6">
        <f t="shared" si="12"/>
        <v>2.7893658880576921E-5</v>
      </c>
      <c r="Q30" s="11">
        <f t="shared" si="20"/>
        <v>94667813</v>
      </c>
      <c r="R30" s="11">
        <f t="shared" si="20"/>
        <v>12140551</v>
      </c>
      <c r="S30" s="8">
        <f t="shared" si="20"/>
        <v>8625697.3499999996</v>
      </c>
      <c r="U30" s="6">
        <f t="shared" si="13"/>
        <v>0.2045804938679</v>
      </c>
      <c r="V30" s="6">
        <f t="shared" si="13"/>
        <v>0.25826887168918961</v>
      </c>
      <c r="W30" s="6">
        <f t="shared" si="13"/>
        <v>5.4272281059310426E-5</v>
      </c>
      <c r="Y30" s="8">
        <f t="shared" si="21"/>
        <v>2490726951914.8496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893874</v>
      </c>
      <c r="D31" s="2">
        <v>104650</v>
      </c>
      <c r="E31" s="3">
        <v>2827911.09</v>
      </c>
      <c r="G31" s="7">
        <f t="shared" si="14"/>
        <v>3.1636573946663624</v>
      </c>
      <c r="H31" s="7">
        <f t="shared" si="15"/>
        <v>37.963888735996349</v>
      </c>
      <c r="I31" s="7">
        <f t="shared" si="16"/>
        <v>27.022561777353079</v>
      </c>
      <c r="J31" s="2">
        <f t="shared" si="17"/>
        <v>74489.5</v>
      </c>
      <c r="K31" s="18">
        <f t="shared" si="18"/>
        <v>8.5415575728619206</v>
      </c>
      <c r="M31" s="5">
        <f t="shared" si="19"/>
        <v>1.9316933451887736E-3</v>
      </c>
      <c r="N31" s="5">
        <f t="shared" si="12"/>
        <v>2.2262447085205353E-3</v>
      </c>
      <c r="O31" s="6">
        <f t="shared" si="12"/>
        <v>1.7793017684213195E-5</v>
      </c>
      <c r="Q31" s="11">
        <f t="shared" si="20"/>
        <v>95561687</v>
      </c>
      <c r="R31" s="11">
        <f t="shared" si="20"/>
        <v>12245201</v>
      </c>
      <c r="S31" s="8">
        <f t="shared" si="20"/>
        <v>11453608.439999999</v>
      </c>
      <c r="U31" s="6">
        <f t="shared" si="13"/>
        <v>0.20651218721308878</v>
      </c>
      <c r="V31" s="6">
        <f t="shared" si="13"/>
        <v>0.26049511639771011</v>
      </c>
      <c r="W31" s="6">
        <f t="shared" si="13"/>
        <v>7.2065298743523621E-5</v>
      </c>
      <c r="Y31" s="8">
        <f t="shared" si="21"/>
        <v>1242155182538.1182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1625023</v>
      </c>
      <c r="D32" s="2">
        <v>190411</v>
      </c>
      <c r="E32" s="3">
        <v>6592759.5200000014</v>
      </c>
      <c r="G32" s="7">
        <f t="shared" si="14"/>
        <v>4.0570253590256886</v>
      </c>
      <c r="H32" s="7">
        <f t="shared" si="15"/>
        <v>48.684304308308263</v>
      </c>
      <c r="I32" s="7">
        <f t="shared" si="16"/>
        <v>34.623837488380403</v>
      </c>
      <c r="J32" s="2">
        <f t="shared" si="17"/>
        <v>135418.58333333334</v>
      </c>
      <c r="K32" s="18">
        <f t="shared" si="18"/>
        <v>8.5342916113039688</v>
      </c>
      <c r="M32" s="5">
        <f t="shared" si="19"/>
        <v>3.5117322070881314E-3</v>
      </c>
      <c r="N32" s="5">
        <f t="shared" si="12"/>
        <v>4.0506591609565561E-3</v>
      </c>
      <c r="O32" s="6">
        <f t="shared" si="12"/>
        <v>4.14811792145576E-5</v>
      </c>
      <c r="Q32" s="11">
        <f t="shared" si="20"/>
        <v>97186710</v>
      </c>
      <c r="R32" s="11">
        <f t="shared" si="20"/>
        <v>12435612</v>
      </c>
      <c r="S32" s="8">
        <f t="shared" si="20"/>
        <v>18046367.960000001</v>
      </c>
      <c r="U32" s="6">
        <f t="shared" si="13"/>
        <v>0.21002391942017692</v>
      </c>
      <c r="V32" s="6">
        <f t="shared" si="13"/>
        <v>0.26454577555866671</v>
      </c>
      <c r="W32" s="6">
        <f t="shared" si="13"/>
        <v>1.1354647795808122E-4</v>
      </c>
      <c r="Y32" s="8">
        <f t="shared" si="21"/>
        <v>2246341591325.0708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1931821</v>
      </c>
      <c r="D33" s="2">
        <v>219554</v>
      </c>
      <c r="E33" s="3">
        <v>9752682.3200000003</v>
      </c>
      <c r="G33" s="7">
        <f t="shared" si="14"/>
        <v>5.0484399538052438</v>
      </c>
      <c r="H33" s="7">
        <f t="shared" si="15"/>
        <v>60.581279445662929</v>
      </c>
      <c r="I33" s="7">
        <f t="shared" si="16"/>
        <v>44.420426500997479</v>
      </c>
      <c r="J33" s="2">
        <f t="shared" si="17"/>
        <v>160985.08333333334</v>
      </c>
      <c r="K33" s="18">
        <f t="shared" si="18"/>
        <v>8.7988421982746843</v>
      </c>
      <c r="M33" s="5">
        <f t="shared" si="19"/>
        <v>4.1747335416355341E-3</v>
      </c>
      <c r="N33" s="5">
        <f t="shared" si="12"/>
        <v>4.6706252339657681E-3</v>
      </c>
      <c r="O33" s="6">
        <f t="shared" si="12"/>
        <v>6.1363191226876011E-5</v>
      </c>
      <c r="Q33" s="11">
        <f t="shared" si="20"/>
        <v>99118531</v>
      </c>
      <c r="R33" s="11">
        <f t="shared" si="20"/>
        <v>12655166</v>
      </c>
      <c r="S33" s="8">
        <f t="shared" si="20"/>
        <v>27799050.280000001</v>
      </c>
      <c r="U33" s="6">
        <f t="shared" si="13"/>
        <v>0.21419865296181245</v>
      </c>
      <c r="V33" s="6">
        <f t="shared" si="13"/>
        <v>0.26921640079263248</v>
      </c>
      <c r="W33" s="6">
        <f t="shared" si="13"/>
        <v>1.7490966918495723E-4</v>
      </c>
      <c r="Y33" s="8">
        <f t="shared" si="21"/>
        <v>2654863955220.0093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2070082</v>
      </c>
      <c r="D34" s="2">
        <v>232631</v>
      </c>
      <c r="E34" s="3">
        <v>12831944.699999996</v>
      </c>
      <c r="G34" s="7">
        <f t="shared" si="14"/>
        <v>6.198761546644044</v>
      </c>
      <c r="H34" s="7">
        <f t="shared" si="15"/>
        <v>74.385138559728532</v>
      </c>
      <c r="I34" s="7">
        <f t="shared" si="16"/>
        <v>55.16008055676155</v>
      </c>
      <c r="J34" s="2">
        <f t="shared" si="17"/>
        <v>172506.83333333334</v>
      </c>
      <c r="K34" s="18">
        <f t="shared" si="18"/>
        <v>8.8985646796858546</v>
      </c>
      <c r="M34" s="5">
        <f t="shared" si="19"/>
        <v>4.4735204552264259E-3</v>
      </c>
      <c r="N34" s="5">
        <f t="shared" si="12"/>
        <v>4.9488154112550461E-3</v>
      </c>
      <c r="O34" s="6">
        <f t="shared" si="12"/>
        <v>8.0737693549603689E-5</v>
      </c>
      <c r="Q34" s="11">
        <f t="shared" si="20"/>
        <v>101188613</v>
      </c>
      <c r="R34" s="11">
        <f t="shared" si="20"/>
        <v>12887797</v>
      </c>
      <c r="S34" s="8">
        <f t="shared" si="20"/>
        <v>40630994.979999997</v>
      </c>
      <c r="U34" s="6">
        <f t="shared" si="13"/>
        <v>0.21867217341703887</v>
      </c>
      <c r="V34" s="6">
        <f t="shared" si="13"/>
        <v>0.27416521620388751</v>
      </c>
      <c r="W34" s="6">
        <f t="shared" si="13"/>
        <v>2.5564736273456094E-4</v>
      </c>
      <c r="Y34" s="8">
        <f t="shared" si="21"/>
        <v>2825565837987.9829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2236614</v>
      </c>
      <c r="D35" s="2">
        <v>250196</v>
      </c>
      <c r="E35" s="3">
        <v>16244087.520000003</v>
      </c>
      <c r="G35" s="7">
        <f t="shared" si="14"/>
        <v>7.2628032910461986</v>
      </c>
      <c r="H35" s="7">
        <f t="shared" si="15"/>
        <v>87.15363949255439</v>
      </c>
      <c r="I35" s="7">
        <f t="shared" si="16"/>
        <v>64.925448528353783</v>
      </c>
      <c r="J35" s="2">
        <f t="shared" si="17"/>
        <v>186384.5</v>
      </c>
      <c r="K35" s="18">
        <f t="shared" si="18"/>
        <v>8.9394474731810263</v>
      </c>
      <c r="M35" s="5">
        <f t="shared" si="19"/>
        <v>4.8334020002327432E-3</v>
      </c>
      <c r="N35" s="5">
        <f t="shared" si="12"/>
        <v>5.3224798957764337E-3</v>
      </c>
      <c r="O35" s="6">
        <f t="shared" si="12"/>
        <v>1.022066561884967E-4</v>
      </c>
      <c r="Q35" s="11">
        <f t="shared" si="20"/>
        <v>103425227</v>
      </c>
      <c r="R35" s="11">
        <f t="shared" si="20"/>
        <v>13137993</v>
      </c>
      <c r="S35" s="8">
        <f t="shared" si="20"/>
        <v>56875082.5</v>
      </c>
      <c r="U35" s="6">
        <f t="shared" si="13"/>
        <v>0.22350557541727162</v>
      </c>
      <c r="V35" s="6">
        <f t="shared" si="13"/>
        <v>0.27948769609966395</v>
      </c>
      <c r="W35" s="6">
        <f t="shared" si="13"/>
        <v>3.5785401892305763E-4</v>
      </c>
      <c r="Y35" s="8">
        <f t="shared" si="21"/>
        <v>3033641437910.5405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2439450</v>
      </c>
      <c r="D36" s="2">
        <v>268319</v>
      </c>
      <c r="E36" s="3">
        <v>20118997.680000007</v>
      </c>
      <c r="G36" s="7">
        <f t="shared" si="14"/>
        <v>8.2473498862448533</v>
      </c>
      <c r="H36" s="7">
        <f t="shared" si="15"/>
        <v>98.968198634938233</v>
      </c>
      <c r="I36" s="7">
        <f t="shared" si="16"/>
        <v>74.981636335853992</v>
      </c>
      <c r="J36" s="2">
        <f t="shared" si="17"/>
        <v>203287.5</v>
      </c>
      <c r="K36" s="18">
        <f t="shared" si="18"/>
        <v>9.0916036508782465</v>
      </c>
      <c r="M36" s="5">
        <f t="shared" si="19"/>
        <v>5.2717377739152872E-3</v>
      </c>
      <c r="N36" s="5">
        <f t="shared" si="12"/>
        <v>5.7080148489777492E-3</v>
      </c>
      <c r="O36" s="6">
        <f t="shared" si="12"/>
        <v>1.2658731838308411E-4</v>
      </c>
      <c r="Q36" s="11">
        <f t="shared" si="20"/>
        <v>105864677</v>
      </c>
      <c r="R36" s="11">
        <f t="shared" si="20"/>
        <v>13406312</v>
      </c>
      <c r="S36" s="8">
        <f t="shared" si="20"/>
        <v>76994080.180000007</v>
      </c>
      <c r="U36" s="6">
        <f t="shared" si="13"/>
        <v>0.22877731319118691</v>
      </c>
      <c r="V36" s="6">
        <f t="shared" si="13"/>
        <v>0.28519571094864171</v>
      </c>
      <c r="W36" s="6">
        <f t="shared" si="13"/>
        <v>4.8444133730614174E-4</v>
      </c>
      <c r="Y36" s="8">
        <f t="shared" si="21"/>
        <v>3289408151589.1318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2768488</v>
      </c>
      <c r="D37" s="2">
        <v>302277</v>
      </c>
      <c r="E37" s="3">
        <v>25711357.289999992</v>
      </c>
      <c r="G37" s="7">
        <f t="shared" si="14"/>
        <v>9.2871478185926737</v>
      </c>
      <c r="H37" s="7">
        <f t="shared" si="15"/>
        <v>111.44577382311209</v>
      </c>
      <c r="I37" s="7">
        <f t="shared" si="16"/>
        <v>85.058927043737995</v>
      </c>
      <c r="J37" s="2">
        <f t="shared" si="17"/>
        <v>230707.33333333334</v>
      </c>
      <c r="K37" s="18">
        <f t="shared" si="18"/>
        <v>9.1587782067441452</v>
      </c>
      <c r="M37" s="5">
        <f t="shared" si="19"/>
        <v>5.9828005354613479E-3</v>
      </c>
      <c r="N37" s="5">
        <f t="shared" si="12"/>
        <v>6.430411579144403E-3</v>
      </c>
      <c r="O37" s="6">
        <f t="shared" si="12"/>
        <v>1.6177405172455183E-4</v>
      </c>
      <c r="Q37" s="11">
        <f t="shared" si="20"/>
        <v>108633165</v>
      </c>
      <c r="R37" s="11">
        <f t="shared" si="20"/>
        <v>13708589</v>
      </c>
      <c r="S37" s="8">
        <f t="shared" si="20"/>
        <v>102705437.47</v>
      </c>
      <c r="U37" s="6">
        <f t="shared" si="13"/>
        <v>0.23476011372664826</v>
      </c>
      <c r="V37" s="6">
        <f t="shared" si="13"/>
        <v>0.29162612252778608</v>
      </c>
      <c r="W37" s="6">
        <f t="shared" si="13"/>
        <v>6.4621538903069352E-4</v>
      </c>
      <c r="Y37" s="8">
        <f t="shared" si="21"/>
        <v>3709966878048.4717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2725791</v>
      </c>
      <c r="D38" s="2">
        <v>295907</v>
      </c>
      <c r="E38" s="3">
        <v>28093794.320000008</v>
      </c>
      <c r="G38" s="7">
        <f t="shared" si="14"/>
        <v>10.306657524366324</v>
      </c>
      <c r="H38" s="7">
        <f t="shared" si="15"/>
        <v>123.6798902923959</v>
      </c>
      <c r="I38" s="7">
        <f t="shared" si="16"/>
        <v>94.941296826367775</v>
      </c>
      <c r="J38" s="2">
        <f t="shared" si="17"/>
        <v>227149.25</v>
      </c>
      <c r="K38" s="18">
        <f t="shared" si="18"/>
        <v>9.2116475784621521</v>
      </c>
      <c r="M38" s="5">
        <f t="shared" si="19"/>
        <v>5.890530807558394E-3</v>
      </c>
      <c r="N38" s="5">
        <f t="shared" si="12"/>
        <v>6.2949010316692405E-3</v>
      </c>
      <c r="O38" s="6">
        <f t="shared" si="12"/>
        <v>1.7676417795455104E-4</v>
      </c>
      <c r="Q38" s="11">
        <f t="shared" si="20"/>
        <v>111358956</v>
      </c>
      <c r="R38" s="11">
        <f t="shared" si="20"/>
        <v>14004496</v>
      </c>
      <c r="S38" s="8">
        <f t="shared" si="20"/>
        <v>130799231.79000001</v>
      </c>
      <c r="U38" s="6">
        <f t="shared" si="13"/>
        <v>0.24065064453420665</v>
      </c>
      <c r="V38" s="6">
        <f t="shared" si="13"/>
        <v>0.29792102355945532</v>
      </c>
      <c r="W38" s="6">
        <f t="shared" si="13"/>
        <v>8.2297956698524461E-4</v>
      </c>
      <c r="Y38" s="8">
        <f t="shared" si="21"/>
        <v>3630496067639.75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2890172</v>
      </c>
      <c r="D39" s="2">
        <v>310865</v>
      </c>
      <c r="E39" s="3">
        <v>32600613.37999998</v>
      </c>
      <c r="G39" s="7">
        <f t="shared" si="14"/>
        <v>11.279817734031047</v>
      </c>
      <c r="H39" s="7">
        <f t="shared" si="15"/>
        <v>135.35781280837256</v>
      </c>
      <c r="I39" s="7">
        <f t="shared" si="16"/>
        <v>104.87064603606061</v>
      </c>
      <c r="J39" s="2">
        <f t="shared" si="17"/>
        <v>240847.66666666666</v>
      </c>
      <c r="K39" s="18">
        <f t="shared" si="18"/>
        <v>9.2971933154263109</v>
      </c>
      <c r="M39" s="5">
        <f t="shared" si="19"/>
        <v>6.2457639654480692E-3</v>
      </c>
      <c r="N39" s="5">
        <f t="shared" si="12"/>
        <v>6.6131061759602122E-3</v>
      </c>
      <c r="O39" s="6">
        <f t="shared" si="12"/>
        <v>2.0512076650420328E-4</v>
      </c>
      <c r="Q39" s="11">
        <f t="shared" si="20"/>
        <v>114249128</v>
      </c>
      <c r="R39" s="11">
        <f t="shared" si="20"/>
        <v>14315361</v>
      </c>
      <c r="S39" s="8">
        <f t="shared" si="20"/>
        <v>163399845.16999999</v>
      </c>
      <c r="U39" s="6">
        <f t="shared" si="13"/>
        <v>0.24689640849965472</v>
      </c>
      <c r="V39" s="6">
        <f t="shared" si="13"/>
        <v>0.30453412973541555</v>
      </c>
      <c r="W39" s="6">
        <f t="shared" si="13"/>
        <v>1.028100333489448E-3</v>
      </c>
      <c r="Y39" s="8">
        <f t="shared" si="21"/>
        <v>3826980121303.3149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3007830</v>
      </c>
      <c r="D40" s="2">
        <v>319483</v>
      </c>
      <c r="E40" s="3">
        <v>36709431.560000002</v>
      </c>
      <c r="G40" s="7">
        <f t="shared" si="14"/>
        <v>12.204623120322625</v>
      </c>
      <c r="H40" s="7">
        <f t="shared" si="15"/>
        <v>146.4554774438715</v>
      </c>
      <c r="I40" s="7">
        <f t="shared" si="16"/>
        <v>114.90261315938564</v>
      </c>
      <c r="J40" s="2">
        <f t="shared" si="17"/>
        <v>250652.5</v>
      </c>
      <c r="K40" s="18">
        <f t="shared" si="18"/>
        <v>9.414679341310805</v>
      </c>
      <c r="M40" s="5">
        <f t="shared" si="19"/>
        <v>6.5000270669682177E-3</v>
      </c>
      <c r="N40" s="5">
        <f t="shared" si="12"/>
        <v>6.7964389700168769E-3</v>
      </c>
      <c r="O40" s="6">
        <f t="shared" si="12"/>
        <v>2.3097316150929415E-4</v>
      </c>
      <c r="Q40" s="11">
        <f t="shared" si="20"/>
        <v>117256958</v>
      </c>
      <c r="R40" s="11">
        <f t="shared" si="20"/>
        <v>14634844</v>
      </c>
      <c r="S40" s="8">
        <f t="shared" si="20"/>
        <v>200109276.72999999</v>
      </c>
      <c r="U40" s="6">
        <f t="shared" si="13"/>
        <v>0.25339643556662295</v>
      </c>
      <c r="V40" s="6">
        <f t="shared" si="13"/>
        <v>0.31133056870543241</v>
      </c>
      <c r="W40" s="6">
        <f t="shared" si="13"/>
        <v>1.259073494998742E-3</v>
      </c>
      <c r="Y40" s="8">
        <f t="shared" si="21"/>
        <v>3960629784581.0991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3116369</v>
      </c>
      <c r="D41" s="2">
        <v>328700</v>
      </c>
      <c r="E41" s="3">
        <v>41020914.040000021</v>
      </c>
      <c r="G41" s="7">
        <f t="shared" si="14"/>
        <v>13.163047777718242</v>
      </c>
      <c r="H41" s="7">
        <f t="shared" si="15"/>
        <v>157.95657333261892</v>
      </c>
      <c r="I41" s="7">
        <f t="shared" si="16"/>
        <v>124.79742634621242</v>
      </c>
      <c r="J41" s="2">
        <f t="shared" si="17"/>
        <v>259697.41666666666</v>
      </c>
      <c r="K41" s="18">
        <f t="shared" si="18"/>
        <v>9.4808913903255245</v>
      </c>
      <c r="M41" s="5">
        <f t="shared" si="19"/>
        <v>6.7345836867976835E-3</v>
      </c>
      <c r="N41" s="5">
        <f t="shared" si="19"/>
        <v>6.9925144356493066E-3</v>
      </c>
      <c r="O41" s="6">
        <f t="shared" si="19"/>
        <v>2.5810070603609741E-4</v>
      </c>
      <c r="Q41" s="11">
        <f t="shared" si="20"/>
        <v>120373327</v>
      </c>
      <c r="R41" s="11">
        <f t="shared" si="20"/>
        <v>14963544</v>
      </c>
      <c r="S41" s="8">
        <f t="shared" si="20"/>
        <v>241130190.77000001</v>
      </c>
      <c r="U41" s="6">
        <f t="shared" si="13"/>
        <v>0.26013101925342064</v>
      </c>
      <c r="V41" s="6">
        <f t="shared" si="13"/>
        <v>0.31832308314108171</v>
      </c>
      <c r="W41" s="6">
        <f t="shared" si="13"/>
        <v>1.5171742010348394E-3</v>
      </c>
      <c r="Y41" s="8">
        <f t="shared" si="21"/>
        <v>4079839787673.6396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2979267</v>
      </c>
      <c r="D42" s="2">
        <v>313856</v>
      </c>
      <c r="E42" s="3">
        <v>42335995.299999982</v>
      </c>
      <c r="G42" s="7">
        <f t="shared" si="14"/>
        <v>14.210205161202397</v>
      </c>
      <c r="H42" s="7">
        <f t="shared" si="15"/>
        <v>170.52246193442878</v>
      </c>
      <c r="I42" s="7">
        <f t="shared" si="16"/>
        <v>134.88987083248364</v>
      </c>
      <c r="J42" s="2">
        <f t="shared" si="17"/>
        <v>248272.25</v>
      </c>
      <c r="K42" s="18">
        <f t="shared" si="18"/>
        <v>9.4924646971859712</v>
      </c>
      <c r="M42" s="5">
        <f t="shared" si="19"/>
        <v>6.4383014132198962E-3</v>
      </c>
      <c r="N42" s="5">
        <f t="shared" si="19"/>
        <v>6.6767344408735886E-3</v>
      </c>
      <c r="O42" s="6">
        <f t="shared" si="19"/>
        <v>2.6637510483105975E-4</v>
      </c>
      <c r="Q42" s="11">
        <f t="shared" ref="Q42:S57" si="22">+Q41+C42</f>
        <v>123352594</v>
      </c>
      <c r="R42" s="11">
        <f t="shared" si="22"/>
        <v>15277400</v>
      </c>
      <c r="S42" s="8">
        <f t="shared" si="22"/>
        <v>283466186.06999999</v>
      </c>
      <c r="U42" s="6">
        <f t="shared" si="13"/>
        <v>0.26656932066664052</v>
      </c>
      <c r="V42" s="6">
        <f t="shared" si="13"/>
        <v>0.32499981758195534</v>
      </c>
      <c r="W42" s="6">
        <f t="shared" si="13"/>
        <v>1.7835493058658992E-3</v>
      </c>
      <c r="Y42" s="8">
        <f t="shared" si="21"/>
        <v>3875659059102.0356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3010425</v>
      </c>
      <c r="D43" s="2">
        <v>314546</v>
      </c>
      <c r="E43" s="3">
        <v>45551078.50999999</v>
      </c>
      <c r="G43" s="7">
        <f t="shared" si="14"/>
        <v>15.131112221696268</v>
      </c>
      <c r="H43" s="7">
        <f t="shared" si="15"/>
        <v>181.57334666035521</v>
      </c>
      <c r="I43" s="7">
        <f t="shared" si="16"/>
        <v>144.81531639251489</v>
      </c>
      <c r="J43" s="2">
        <f t="shared" si="17"/>
        <v>250868.75</v>
      </c>
      <c r="K43" s="18">
        <f t="shared" si="18"/>
        <v>9.5706987213316967</v>
      </c>
      <c r="M43" s="5">
        <f t="shared" si="19"/>
        <v>6.5056349537965233E-3</v>
      </c>
      <c r="N43" s="5">
        <f t="shared" si="19"/>
        <v>6.6914129774132847E-3</v>
      </c>
      <c r="O43" s="6">
        <f t="shared" si="19"/>
        <v>2.8660418226352852E-4</v>
      </c>
      <c r="Q43" s="11">
        <f t="shared" si="22"/>
        <v>126363019</v>
      </c>
      <c r="R43" s="11">
        <f t="shared" si="22"/>
        <v>15591946</v>
      </c>
      <c r="S43" s="8">
        <f t="shared" si="22"/>
        <v>329017264.57999998</v>
      </c>
      <c r="U43" s="6">
        <f t="shared" si="13"/>
        <v>0.27307495562043704</v>
      </c>
      <c r="V43" s="6">
        <f t="shared" si="13"/>
        <v>0.33169123055936861</v>
      </c>
      <c r="W43" s="6">
        <f t="shared" si="13"/>
        <v>2.0701534881294279E-3</v>
      </c>
      <c r="Y43" s="8">
        <f t="shared" si="21"/>
        <v>3894315442839.9556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2996479</v>
      </c>
      <c r="D44" s="2">
        <v>310751</v>
      </c>
      <c r="E44" s="3">
        <v>48098728.819999993</v>
      </c>
      <c r="G44" s="7">
        <f t="shared" si="14"/>
        <v>16.051749009420721</v>
      </c>
      <c r="H44" s="7">
        <f t="shared" si="15"/>
        <v>192.62098811304867</v>
      </c>
      <c r="I44" s="7">
        <f t="shared" si="16"/>
        <v>154.78221733799728</v>
      </c>
      <c r="J44" s="2">
        <f t="shared" si="17"/>
        <v>249706.58333333334</v>
      </c>
      <c r="K44" s="18">
        <f t="shared" si="18"/>
        <v>9.6427010693449091</v>
      </c>
      <c r="M44" s="5">
        <f t="shared" si="19"/>
        <v>6.4754971542945773E-3</v>
      </c>
      <c r="N44" s="5">
        <f t="shared" si="19"/>
        <v>6.6106810264449575E-3</v>
      </c>
      <c r="O44" s="6">
        <f t="shared" si="19"/>
        <v>3.0263381883142401E-4</v>
      </c>
      <c r="Q44" s="11">
        <f t="shared" si="22"/>
        <v>129359498</v>
      </c>
      <c r="R44" s="11">
        <f t="shared" si="22"/>
        <v>15902697</v>
      </c>
      <c r="S44" s="8">
        <f t="shared" si="22"/>
        <v>377115993.39999998</v>
      </c>
      <c r="U44" s="6">
        <f t="shared" si="13"/>
        <v>0.27955045277473162</v>
      </c>
      <c r="V44" s="6">
        <f t="shared" si="13"/>
        <v>0.33830191158581358</v>
      </c>
      <c r="W44" s="6">
        <f t="shared" si="13"/>
        <v>2.3727873069608516E-3</v>
      </c>
      <c r="Y44" s="8">
        <f t="shared" si="21"/>
        <v>3854567123736.7847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2941107</v>
      </c>
      <c r="D45" s="2">
        <v>304330</v>
      </c>
      <c r="E45" s="3">
        <v>50191775.520000041</v>
      </c>
      <c r="G45" s="7">
        <f t="shared" si="14"/>
        <v>17.065606766431838</v>
      </c>
      <c r="H45" s="7">
        <f t="shared" si="15"/>
        <v>204.78728119718204</v>
      </c>
      <c r="I45" s="7">
        <f t="shared" si="16"/>
        <v>164.92549377320685</v>
      </c>
      <c r="J45" s="2">
        <f t="shared" si="17"/>
        <v>245092.25</v>
      </c>
      <c r="K45" s="18">
        <f t="shared" si="18"/>
        <v>9.6642033319094409</v>
      </c>
      <c r="M45" s="5">
        <f t="shared" si="19"/>
        <v>6.3558363028660839E-3</v>
      </c>
      <c r="N45" s="5">
        <f t="shared" si="19"/>
        <v>6.4740855436603391E-3</v>
      </c>
      <c r="O45" s="6">
        <f t="shared" si="19"/>
        <v>3.1580312145860985E-4</v>
      </c>
      <c r="Q45" s="11">
        <f t="shared" si="22"/>
        <v>132300605</v>
      </c>
      <c r="R45" s="11">
        <f t="shared" si="22"/>
        <v>16207027</v>
      </c>
      <c r="S45" s="8">
        <f t="shared" si="22"/>
        <v>427307768.92000002</v>
      </c>
      <c r="U45" s="6">
        <f t="shared" si="13"/>
        <v>0.28590628907759769</v>
      </c>
      <c r="V45" s="6">
        <f t="shared" si="13"/>
        <v>0.34477599712947388</v>
      </c>
      <c r="W45" s="6">
        <f t="shared" si="13"/>
        <v>2.6885904284194616E-3</v>
      </c>
      <c r="Y45" s="8">
        <f t="shared" si="21"/>
        <v>3759943781945.894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2842481</v>
      </c>
      <c r="D46" s="2">
        <v>293610</v>
      </c>
      <c r="E46" s="3">
        <v>51363212.379999995</v>
      </c>
      <c r="G46" s="7">
        <f t="shared" si="14"/>
        <v>18.0698524915382</v>
      </c>
      <c r="H46" s="7">
        <f t="shared" si="15"/>
        <v>216.83822989845839</v>
      </c>
      <c r="I46" s="7">
        <f t="shared" si="16"/>
        <v>174.93686311774121</v>
      </c>
      <c r="J46" s="2">
        <f t="shared" si="17"/>
        <v>236873.41666666666</v>
      </c>
      <c r="K46" s="18">
        <f t="shared" si="18"/>
        <v>9.6811450563672903</v>
      </c>
      <c r="M46" s="5">
        <f t="shared" si="19"/>
        <v>6.142702026824284E-3</v>
      </c>
      <c r="N46" s="5">
        <f t="shared" si="19"/>
        <v>6.2460363962610066E-3</v>
      </c>
      <c r="O46" s="6">
        <f t="shared" si="19"/>
        <v>3.2317371979164242E-4</v>
      </c>
      <c r="Q46" s="11">
        <f t="shared" si="22"/>
        <v>135143086</v>
      </c>
      <c r="R46" s="11">
        <f t="shared" si="22"/>
        <v>16500637</v>
      </c>
      <c r="S46" s="8">
        <f t="shared" si="22"/>
        <v>478670981.30000001</v>
      </c>
      <c r="U46" s="6">
        <f t="shared" si="13"/>
        <v>0.29204899110442201</v>
      </c>
      <c r="V46" s="6">
        <f t="shared" si="13"/>
        <v>0.35102203352573491</v>
      </c>
      <c r="W46" s="6">
        <f t="shared" si="13"/>
        <v>3.0117641482111041E-3</v>
      </c>
      <c r="Y46" s="8">
        <f t="shared" si="21"/>
        <v>3611532496173.7861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2791765</v>
      </c>
      <c r="D47" s="2">
        <v>287171</v>
      </c>
      <c r="E47" s="3">
        <v>53107697.779999971</v>
      </c>
      <c r="G47" s="7">
        <f t="shared" si="14"/>
        <v>19.022982872842082</v>
      </c>
      <c r="H47" s="7">
        <f t="shared" si="15"/>
        <v>228.275794474105</v>
      </c>
      <c r="I47" s="7">
        <f t="shared" si="16"/>
        <v>184.93405594576043</v>
      </c>
      <c r="J47" s="2">
        <f t="shared" si="17"/>
        <v>232647.08333333334</v>
      </c>
      <c r="K47" s="18">
        <f t="shared" si="18"/>
        <v>9.7216118619219909</v>
      </c>
      <c r="M47" s="5">
        <f t="shared" si="19"/>
        <v>6.033102956155942E-3</v>
      </c>
      <c r="N47" s="5">
        <f t="shared" si="19"/>
        <v>6.1090579951318738E-3</v>
      </c>
      <c r="O47" s="6">
        <f t="shared" si="19"/>
        <v>3.3414989923441669E-4</v>
      </c>
      <c r="Q47" s="11">
        <f t="shared" si="22"/>
        <v>137934851</v>
      </c>
      <c r="R47" s="11">
        <f t="shared" si="22"/>
        <v>16787808</v>
      </c>
      <c r="S47" s="8">
        <f t="shared" si="22"/>
        <v>531778679.07999998</v>
      </c>
      <c r="U47" s="6">
        <f t="shared" si="13"/>
        <v>0.29808209406057795</v>
      </c>
      <c r="V47" s="6">
        <f t="shared" si="13"/>
        <v>0.35713109152086681</v>
      </c>
      <c r="W47" s="6">
        <f t="shared" si="13"/>
        <v>3.3459140474455208E-3</v>
      </c>
      <c r="Y47" s="8">
        <f t="shared" si="21"/>
        <v>3526345236635.6406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2787785</v>
      </c>
      <c r="D48" s="2">
        <v>284588</v>
      </c>
      <c r="E48" s="3">
        <v>55480708.949999988</v>
      </c>
      <c r="G48" s="7">
        <f t="shared" si="14"/>
        <v>19.90135858755248</v>
      </c>
      <c r="H48" s="7">
        <f t="shared" si="15"/>
        <v>238.81630305062976</v>
      </c>
      <c r="I48" s="7">
        <f t="shared" si="16"/>
        <v>194.95097808059367</v>
      </c>
      <c r="J48" s="2">
        <f t="shared" si="17"/>
        <v>232315.41666666666</v>
      </c>
      <c r="K48" s="18">
        <f t="shared" si="18"/>
        <v>9.7958627911226053</v>
      </c>
      <c r="M48" s="5">
        <f t="shared" si="19"/>
        <v>6.024502035317153E-3</v>
      </c>
      <c r="N48" s="5">
        <f t="shared" si="19"/>
        <v>6.0541092126941429E-3</v>
      </c>
      <c r="O48" s="6">
        <f t="shared" si="19"/>
        <v>3.4908071861624023E-4</v>
      </c>
      <c r="Q48" s="11">
        <f t="shared" si="22"/>
        <v>140722636</v>
      </c>
      <c r="R48" s="11">
        <f t="shared" si="22"/>
        <v>17072396</v>
      </c>
      <c r="S48" s="8">
        <f t="shared" si="22"/>
        <v>587259388.02999997</v>
      </c>
      <c r="U48" s="6">
        <f t="shared" si="13"/>
        <v>0.30410659609589508</v>
      </c>
      <c r="V48" s="6">
        <f t="shared" si="13"/>
        <v>0.36318520073356092</v>
      </c>
      <c r="W48" s="6">
        <f t="shared" si="13"/>
        <v>3.694994766061761E-3</v>
      </c>
      <c r="Y48" s="8">
        <f t="shared" si="21"/>
        <v>3502276777473.6523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2710477</v>
      </c>
      <c r="D49" s="2">
        <v>275979</v>
      </c>
      <c r="E49" s="3">
        <v>56545948.75999999</v>
      </c>
      <c r="G49" s="7">
        <f t="shared" si="14"/>
        <v>20.861991730606825</v>
      </c>
      <c r="H49" s="7">
        <f t="shared" si="15"/>
        <v>250.34390076728189</v>
      </c>
      <c r="I49" s="7">
        <f t="shared" si="16"/>
        <v>204.89221556712644</v>
      </c>
      <c r="J49" s="2">
        <f t="shared" si="17"/>
        <v>225873.08333333334</v>
      </c>
      <c r="K49" s="18">
        <f t="shared" si="18"/>
        <v>9.8213161146319106</v>
      </c>
      <c r="M49" s="5">
        <f t="shared" si="19"/>
        <v>5.8574367116475375E-3</v>
      </c>
      <c r="N49" s="5">
        <f t="shared" si="19"/>
        <v>5.870967877809735E-3</v>
      </c>
      <c r="O49" s="6">
        <f t="shared" si="19"/>
        <v>3.5578313257977748E-4</v>
      </c>
      <c r="Q49" s="11">
        <f t="shared" si="22"/>
        <v>143433113</v>
      </c>
      <c r="R49" s="11">
        <f t="shared" si="22"/>
        <v>17348375</v>
      </c>
      <c r="S49" s="8">
        <f t="shared" si="22"/>
        <v>643805336.78999996</v>
      </c>
      <c r="U49" s="6">
        <f t="shared" si="13"/>
        <v>0.30996403280754264</v>
      </c>
      <c r="V49" s="6">
        <f t="shared" si="13"/>
        <v>0.36905616861137064</v>
      </c>
      <c r="W49" s="6">
        <f t="shared" si="13"/>
        <v>4.0507778986415381E-3</v>
      </c>
      <c r="Y49" s="8">
        <f t="shared" si="21"/>
        <v>3384965780343.5986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2669973</v>
      </c>
      <c r="D50" s="2">
        <v>270602</v>
      </c>
      <c r="E50" s="3">
        <v>58130884.650000095</v>
      </c>
      <c r="G50" s="7">
        <f t="shared" si="14"/>
        <v>21.772087077285086</v>
      </c>
      <c r="H50" s="7">
        <f t="shared" si="15"/>
        <v>261.26504492742106</v>
      </c>
      <c r="I50" s="7">
        <f t="shared" si="16"/>
        <v>214.82060239761751</v>
      </c>
      <c r="J50" s="2">
        <f t="shared" si="17"/>
        <v>222497.75</v>
      </c>
      <c r="K50" s="18">
        <f t="shared" si="18"/>
        <v>9.8667896024419619</v>
      </c>
      <c r="M50" s="5">
        <f t="shared" si="19"/>
        <v>5.7699061343474637E-3</v>
      </c>
      <c r="N50" s="5">
        <f t="shared" si="19"/>
        <v>5.7565816590069169E-3</v>
      </c>
      <c r="O50" s="6">
        <f t="shared" si="19"/>
        <v>3.6575543772714907E-4</v>
      </c>
      <c r="Q50" s="11">
        <f t="shared" si="22"/>
        <v>146103086</v>
      </c>
      <c r="R50" s="11">
        <f t="shared" si="22"/>
        <v>17618977</v>
      </c>
      <c r="S50" s="8">
        <f t="shared" si="22"/>
        <v>701936221.44000006</v>
      </c>
      <c r="U50" s="6">
        <f t="shared" si="13"/>
        <v>0.31573393894189006</v>
      </c>
      <c r="V50" s="6">
        <f t="shared" si="13"/>
        <v>0.37481275027037758</v>
      </c>
      <c r="W50" s="6">
        <f t="shared" si="13"/>
        <v>4.4165333363686875E-3</v>
      </c>
      <c r="Y50" s="8">
        <f t="shared" si="21"/>
        <v>3315595638730.4443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2584896</v>
      </c>
      <c r="D51" s="2">
        <v>261636</v>
      </c>
      <c r="E51" s="3">
        <v>58846325.809999943</v>
      </c>
      <c r="G51" s="7">
        <f t="shared" si="14"/>
        <v>22.765451998842483</v>
      </c>
      <c r="H51" s="7">
        <f t="shared" si="15"/>
        <v>273.18542398610981</v>
      </c>
      <c r="I51" s="7">
        <f t="shared" si="16"/>
        <v>224.91677678148244</v>
      </c>
      <c r="J51" s="2">
        <f t="shared" si="17"/>
        <v>215408</v>
      </c>
      <c r="K51" s="18">
        <f t="shared" si="18"/>
        <v>9.879741320001834</v>
      </c>
      <c r="M51" s="5">
        <f t="shared" si="19"/>
        <v>5.586051726759118E-3</v>
      </c>
      <c r="N51" s="5">
        <f t="shared" si="19"/>
        <v>5.5658457769563185E-3</v>
      </c>
      <c r="O51" s="6">
        <f t="shared" si="19"/>
        <v>3.7025694318710016E-4</v>
      </c>
      <c r="Q51" s="11">
        <f t="shared" si="22"/>
        <v>148687982</v>
      </c>
      <c r="R51" s="11">
        <f t="shared" si="22"/>
        <v>17880613</v>
      </c>
      <c r="S51" s="8">
        <f t="shared" si="22"/>
        <v>760782547.25</v>
      </c>
      <c r="U51" s="6">
        <f t="shared" si="13"/>
        <v>0.32131999066864919</v>
      </c>
      <c r="V51" s="6">
        <f t="shared" si="13"/>
        <v>0.38037859604733387</v>
      </c>
      <c r="W51" s="6">
        <f t="shared" si="13"/>
        <v>4.7867902795557873E-3</v>
      </c>
      <c r="Y51" s="8">
        <f t="shared" si="21"/>
        <v>3190152499263.6411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2521163</v>
      </c>
      <c r="D52" s="2">
        <v>253753</v>
      </c>
      <c r="E52" s="3">
        <v>59621027.600000024</v>
      </c>
      <c r="G52" s="7">
        <f t="shared" si="14"/>
        <v>23.648224093404522</v>
      </c>
      <c r="H52" s="7">
        <f t="shared" si="15"/>
        <v>283.77868912085427</v>
      </c>
      <c r="I52" s="7">
        <f t="shared" si="16"/>
        <v>234.95693686380071</v>
      </c>
      <c r="J52" s="2">
        <f t="shared" si="17"/>
        <v>210096.91666666666</v>
      </c>
      <c r="K52" s="18">
        <f t="shared" si="18"/>
        <v>9.9355002699475481</v>
      </c>
      <c r="M52" s="5">
        <f t="shared" si="19"/>
        <v>5.4483224584630091E-3</v>
      </c>
      <c r="N52" s="5">
        <f t="shared" si="19"/>
        <v>5.3981488153006345E-3</v>
      </c>
      <c r="O52" s="6">
        <f t="shared" si="19"/>
        <v>3.7513131236306424E-4</v>
      </c>
      <c r="Q52" s="11">
        <f t="shared" si="22"/>
        <v>151209145</v>
      </c>
      <c r="R52" s="11">
        <f t="shared" si="22"/>
        <v>18134366</v>
      </c>
      <c r="S52" s="8">
        <f t="shared" si="22"/>
        <v>820403574.85000002</v>
      </c>
      <c r="U52" s="6">
        <f t="shared" si="13"/>
        <v>0.32676831312711219</v>
      </c>
      <c r="V52" s="6">
        <f t="shared" si="13"/>
        <v>0.38577674486263452</v>
      </c>
      <c r="W52" s="6">
        <f t="shared" si="13"/>
        <v>5.1619215919188515E-3</v>
      </c>
      <c r="Y52" s="8">
        <f t="shared" si="21"/>
        <v>3094390037203.7114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2540527</v>
      </c>
      <c r="D53" s="2">
        <v>254866</v>
      </c>
      <c r="E53" s="3">
        <v>62416834.220000029</v>
      </c>
      <c r="G53" s="7">
        <f t="shared" si="14"/>
        <v>24.568459307852279</v>
      </c>
      <c r="H53" s="7">
        <f t="shared" si="15"/>
        <v>294.82151169422735</v>
      </c>
      <c r="I53" s="7">
        <f t="shared" si="16"/>
        <v>244.90059176194561</v>
      </c>
      <c r="J53" s="2">
        <f t="shared" si="17"/>
        <v>211710.58333333334</v>
      </c>
      <c r="K53" s="18">
        <f t="shared" si="18"/>
        <v>9.9680891134949352</v>
      </c>
      <c r="M53" s="5">
        <f t="shared" si="19"/>
        <v>5.4901687476897184E-3</v>
      </c>
      <c r="N53" s="5">
        <f t="shared" si="19"/>
        <v>5.4218259329364043E-3</v>
      </c>
      <c r="O53" s="6">
        <f t="shared" si="19"/>
        <v>3.9272233098002526E-4</v>
      </c>
      <c r="Q53" s="11">
        <f t="shared" si="22"/>
        <v>153749672</v>
      </c>
      <c r="R53" s="11">
        <f t="shared" si="22"/>
        <v>18389232</v>
      </c>
      <c r="S53" s="8">
        <f t="shared" si="22"/>
        <v>882820409.07000005</v>
      </c>
      <c r="U53" s="6">
        <f t="shared" si="13"/>
        <v>0.33225848187480195</v>
      </c>
      <c r="V53" s="6">
        <f t="shared" si="13"/>
        <v>0.39119857079557091</v>
      </c>
      <c r="W53" s="6">
        <f t="shared" si="13"/>
        <v>5.5546439228988768E-3</v>
      </c>
      <c r="Y53" s="8">
        <f t="shared" si="21"/>
        <v>3100238113432.8604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2478257</v>
      </c>
      <c r="D54" s="2">
        <v>248411</v>
      </c>
      <c r="E54" s="3">
        <v>63323979.5</v>
      </c>
      <c r="G54" s="7">
        <f t="shared" si="14"/>
        <v>25.551821098457506</v>
      </c>
      <c r="H54" s="7">
        <f t="shared" si="15"/>
        <v>306.62185318149005</v>
      </c>
      <c r="I54" s="7">
        <f t="shared" si="16"/>
        <v>254.91616514566584</v>
      </c>
      <c r="J54" s="2">
        <f t="shared" si="17"/>
        <v>206521.41666666666</v>
      </c>
      <c r="K54" s="18">
        <f t="shared" si="18"/>
        <v>9.9764382414627377</v>
      </c>
      <c r="M54" s="5">
        <f t="shared" si="19"/>
        <v>5.3556010741642492E-3</v>
      </c>
      <c r="N54" s="5">
        <f t="shared" si="19"/>
        <v>5.2845071599454821E-3</v>
      </c>
      <c r="O54" s="6">
        <f t="shared" si="19"/>
        <v>3.984300252799864E-4</v>
      </c>
      <c r="Q54" s="11">
        <f t="shared" si="22"/>
        <v>156227929</v>
      </c>
      <c r="R54" s="11">
        <f t="shared" si="22"/>
        <v>18637643</v>
      </c>
      <c r="S54" s="8">
        <f t="shared" si="22"/>
        <v>946144388.57000005</v>
      </c>
      <c r="U54" s="6">
        <f t="shared" si="13"/>
        <v>0.33761408294896617</v>
      </c>
      <c r="V54" s="6">
        <f t="shared" si="13"/>
        <v>0.39648307795551641</v>
      </c>
      <c r="W54" s="6">
        <f t="shared" si="13"/>
        <v>5.9530739481788632E-3</v>
      </c>
      <c r="Y54" s="8">
        <f t="shared" si="21"/>
        <v>3005626388870.752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2438657</v>
      </c>
      <c r="D55" s="2">
        <v>243318</v>
      </c>
      <c r="E55" s="3">
        <v>64465881.459999919</v>
      </c>
      <c r="G55" s="7">
        <f t="shared" si="14"/>
        <v>26.434993301640993</v>
      </c>
      <c r="H55" s="7">
        <f t="shared" si="15"/>
        <v>317.21991961969195</v>
      </c>
      <c r="I55" s="7">
        <f t="shared" si="16"/>
        <v>264.94497513541916</v>
      </c>
      <c r="J55" s="2">
        <f t="shared" si="17"/>
        <v>203221.41666666666</v>
      </c>
      <c r="K55" s="18">
        <f t="shared" si="18"/>
        <v>10.022509637593602</v>
      </c>
      <c r="M55" s="5">
        <f t="shared" si="19"/>
        <v>5.2700240728536891E-3</v>
      </c>
      <c r="N55" s="5">
        <f t="shared" si="19"/>
        <v>5.176162541689437E-3</v>
      </c>
      <c r="O55" s="6">
        <f t="shared" si="19"/>
        <v>4.0561479209948225E-4</v>
      </c>
      <c r="Q55" s="11">
        <f t="shared" si="22"/>
        <v>158666586</v>
      </c>
      <c r="R55" s="11">
        <f t="shared" si="22"/>
        <v>18880961</v>
      </c>
      <c r="S55" s="8">
        <f t="shared" si="22"/>
        <v>1010610270.03</v>
      </c>
      <c r="U55" s="6">
        <f t="shared" si="13"/>
        <v>0.34288410702181987</v>
      </c>
      <c r="V55" s="6">
        <f t="shared" si="13"/>
        <v>0.40165924049720586</v>
      </c>
      <c r="W55" s="6">
        <f t="shared" si="13"/>
        <v>6.3586887402783459E-3</v>
      </c>
      <c r="Y55" s="8">
        <f t="shared" si="21"/>
        <v>2941189613000.7529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2387958</v>
      </c>
      <c r="D56" s="2">
        <v>237368</v>
      </c>
      <c r="E56" s="3">
        <v>65260959.980000019</v>
      </c>
      <c r="G56" s="7">
        <f t="shared" si="14"/>
        <v>27.329190873541336</v>
      </c>
      <c r="H56" s="7">
        <f t="shared" si="15"/>
        <v>327.95029048249603</v>
      </c>
      <c r="I56" s="7">
        <f t="shared" si="16"/>
        <v>274.93579581072436</v>
      </c>
      <c r="J56" s="2">
        <f t="shared" si="17"/>
        <v>198996.5</v>
      </c>
      <c r="K56" s="18">
        <f t="shared" si="18"/>
        <v>10.060151326210779</v>
      </c>
      <c r="M56" s="5">
        <f t="shared" si="19"/>
        <v>5.16046173978692E-3</v>
      </c>
      <c r="N56" s="5">
        <f t="shared" si="19"/>
        <v>5.0495867555862628E-3</v>
      </c>
      <c r="O56" s="6">
        <f t="shared" si="19"/>
        <v>4.1061737022746002E-4</v>
      </c>
      <c r="Q56" s="11">
        <f t="shared" si="22"/>
        <v>161054544</v>
      </c>
      <c r="R56" s="11">
        <f t="shared" si="22"/>
        <v>19118329</v>
      </c>
      <c r="S56" s="8">
        <f t="shared" si="22"/>
        <v>1075871230.01</v>
      </c>
      <c r="U56" s="6">
        <f t="shared" si="13"/>
        <v>0.34804456876160678</v>
      </c>
      <c r="V56" s="6">
        <f t="shared" si="13"/>
        <v>0.40670882725279212</v>
      </c>
      <c r="W56" s="6">
        <f t="shared" si="13"/>
        <v>6.769306110505806E-3</v>
      </c>
      <c r="Y56" s="8">
        <f t="shared" si="21"/>
        <v>2863819245968.6919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2369544</v>
      </c>
      <c r="D57" s="2">
        <v>234859</v>
      </c>
      <c r="E57" s="3">
        <v>66913553.930000067</v>
      </c>
      <c r="G57" s="7">
        <f t="shared" si="14"/>
        <v>28.239000385728254</v>
      </c>
      <c r="H57" s="7">
        <f t="shared" si="15"/>
        <v>338.86800462873907</v>
      </c>
      <c r="I57" s="7">
        <f t="shared" si="16"/>
        <v>284.90947304552975</v>
      </c>
      <c r="J57" s="2">
        <f t="shared" si="17"/>
        <v>197462</v>
      </c>
      <c r="K57" s="18">
        <f t="shared" si="18"/>
        <v>10.089219489140293</v>
      </c>
      <c r="M57" s="5">
        <f t="shared" si="19"/>
        <v>5.1206684341775091E-3</v>
      </c>
      <c r="N57" s="5">
        <f t="shared" si="19"/>
        <v>4.9962121930093107E-3</v>
      </c>
      <c r="O57" s="6">
        <f t="shared" si="19"/>
        <v>4.2101537512979046E-4</v>
      </c>
      <c r="Q57" s="11">
        <f t="shared" si="22"/>
        <v>163424088</v>
      </c>
      <c r="R57" s="11">
        <f t="shared" si="22"/>
        <v>19353188</v>
      </c>
      <c r="S57" s="8">
        <f t="shared" si="22"/>
        <v>1142784783.9400001</v>
      </c>
      <c r="U57" s="6">
        <f t="shared" si="13"/>
        <v>0.3531652371957843</v>
      </c>
      <c r="V57" s="6">
        <f t="shared" si="13"/>
        <v>0.41170503944580145</v>
      </c>
      <c r="W57" s="6">
        <f t="shared" si="13"/>
        <v>7.1903214856355964E-3</v>
      </c>
      <c r="Y57" s="8">
        <f t="shared" si="21"/>
        <v>2825402639367.373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2317543</v>
      </c>
      <c r="D58" s="2">
        <v>229176</v>
      </c>
      <c r="E58" s="3">
        <v>67595389.720000029</v>
      </c>
      <c r="G58" s="7">
        <f t="shared" si="14"/>
        <v>29.166833029635278</v>
      </c>
      <c r="H58" s="7">
        <f t="shared" si="15"/>
        <v>350.00199635562331</v>
      </c>
      <c r="I58" s="7">
        <f t="shared" si="16"/>
        <v>294.94968809997567</v>
      </c>
      <c r="J58" s="2">
        <f t="shared" si="17"/>
        <v>193128.58333333334</v>
      </c>
      <c r="K58" s="18">
        <f t="shared" si="18"/>
        <v>10.112503054421056</v>
      </c>
      <c r="M58" s="5">
        <f t="shared" si="19"/>
        <v>5.0082924330373474E-3</v>
      </c>
      <c r="N58" s="5">
        <f t="shared" si="19"/>
        <v>4.875316362349758E-3</v>
      </c>
      <c r="O58" s="6">
        <f t="shared" si="19"/>
        <v>4.2530543796525213E-4</v>
      </c>
      <c r="Q58" s="11">
        <f t="shared" ref="Q58:S73" si="23">+Q57+C58</f>
        <v>165741631</v>
      </c>
      <c r="R58" s="11">
        <f t="shared" si="23"/>
        <v>19582364</v>
      </c>
      <c r="S58" s="8">
        <f t="shared" si="23"/>
        <v>1210380173.6600001</v>
      </c>
      <c r="U58" s="6">
        <f t="shared" si="13"/>
        <v>0.35817352962882165</v>
      </c>
      <c r="V58" s="6">
        <f t="shared" si="13"/>
        <v>0.41658035580815117</v>
      </c>
      <c r="W58" s="6">
        <f t="shared" si="13"/>
        <v>7.6156269236008481E-3</v>
      </c>
      <c r="Y58" s="8">
        <f t="shared" si="21"/>
        <v>2747153813144.5771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2316592</v>
      </c>
      <c r="D59" s="2">
        <v>228503</v>
      </c>
      <c r="E59" s="3">
        <v>69674972.149999857</v>
      </c>
      <c r="G59" s="7">
        <f t="shared" si="14"/>
        <v>30.076496918749548</v>
      </c>
      <c r="H59" s="7">
        <f t="shared" si="15"/>
        <v>360.91796302499461</v>
      </c>
      <c r="I59" s="7">
        <f t="shared" si="16"/>
        <v>304.9192883682046</v>
      </c>
      <c r="J59" s="2">
        <f t="shared" si="17"/>
        <v>193049.33333333334</v>
      </c>
      <c r="K59" s="18">
        <f t="shared" si="18"/>
        <v>10.138125101202172</v>
      </c>
      <c r="M59" s="5">
        <f t="shared" si="19"/>
        <v>5.0062372883846618E-3</v>
      </c>
      <c r="N59" s="5">
        <f t="shared" si="19"/>
        <v>4.8609994709132142E-3</v>
      </c>
      <c r="O59" s="6">
        <f t="shared" si="19"/>
        <v>4.3839002435257235E-4</v>
      </c>
      <c r="Q59" s="11">
        <f t="shared" si="23"/>
        <v>168058223</v>
      </c>
      <c r="R59" s="11">
        <f t="shared" si="23"/>
        <v>19810867</v>
      </c>
      <c r="S59" s="8">
        <f t="shared" si="23"/>
        <v>1280055145.8099999</v>
      </c>
      <c r="U59" s="6">
        <f t="shared" si="13"/>
        <v>0.36317976691720633</v>
      </c>
      <c r="V59" s="6">
        <f t="shared" si="13"/>
        <v>0.4214413552790644</v>
      </c>
      <c r="W59" s="6">
        <f t="shared" si="13"/>
        <v>8.0540169479534213E-3</v>
      </c>
      <c r="Y59" s="8">
        <f t="shared" si="21"/>
        <v>2730153861041.4375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2262471</v>
      </c>
      <c r="D60" s="2">
        <v>222338</v>
      </c>
      <c r="E60" s="3">
        <v>70029961</v>
      </c>
      <c r="G60" s="7">
        <f t="shared" si="14"/>
        <v>30.952865694190113</v>
      </c>
      <c r="H60" s="7">
        <f t="shared" si="15"/>
        <v>371.43438833028137</v>
      </c>
      <c r="I60" s="7">
        <f t="shared" si="16"/>
        <v>314.97072475240401</v>
      </c>
      <c r="J60" s="2">
        <f t="shared" si="17"/>
        <v>188539.25</v>
      </c>
      <c r="K60" s="18">
        <f t="shared" si="18"/>
        <v>10.175817898874687</v>
      </c>
      <c r="M60" s="5">
        <f t="shared" si="19"/>
        <v>4.8892798922248433E-3</v>
      </c>
      <c r="N60" s="5">
        <f t="shared" si="19"/>
        <v>4.7298499379172364E-3</v>
      </c>
      <c r="O60" s="6">
        <f t="shared" si="19"/>
        <v>4.4062358922951871E-4</v>
      </c>
      <c r="Q60" s="11">
        <f t="shared" si="23"/>
        <v>170320694</v>
      </c>
      <c r="R60" s="11">
        <f t="shared" si="23"/>
        <v>20033205</v>
      </c>
      <c r="S60" s="8">
        <f t="shared" si="23"/>
        <v>1350085106.8099999</v>
      </c>
      <c r="U60" s="6">
        <f t="shared" si="13"/>
        <v>0.36806904680943114</v>
      </c>
      <c r="V60" s="6">
        <f t="shared" si="13"/>
        <v>0.42617120521698165</v>
      </c>
      <c r="W60" s="6">
        <f t="shared" si="13"/>
        <v>8.49464053718294E-3</v>
      </c>
      <c r="Y60" s="8">
        <f t="shared" si="21"/>
        <v>2651479137174.9546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2225785</v>
      </c>
      <c r="D61" s="2">
        <v>218460</v>
      </c>
      <c r="E61" s="3">
        <v>70990723.789999962</v>
      </c>
      <c r="G61" s="7">
        <f t="shared" si="14"/>
        <v>31.894690542887098</v>
      </c>
      <c r="H61" s="7">
        <f t="shared" si="15"/>
        <v>382.73628651464514</v>
      </c>
      <c r="I61" s="7">
        <f t="shared" si="16"/>
        <v>324.95982692483733</v>
      </c>
      <c r="J61" s="2">
        <f t="shared" si="17"/>
        <v>185482.08333333334</v>
      </c>
      <c r="K61" s="18">
        <f t="shared" si="18"/>
        <v>10.18852421495926</v>
      </c>
      <c r="M61" s="5">
        <f t="shared" si="19"/>
        <v>4.8100001480309244E-3</v>
      </c>
      <c r="N61" s="5">
        <f t="shared" si="19"/>
        <v>4.6473523079158729E-3</v>
      </c>
      <c r="O61" s="6">
        <f t="shared" si="19"/>
        <v>4.4666864113134609E-4</v>
      </c>
      <c r="Q61" s="11">
        <f t="shared" si="23"/>
        <v>172546479</v>
      </c>
      <c r="R61" s="11">
        <f t="shared" si="23"/>
        <v>20251665</v>
      </c>
      <c r="S61" s="8">
        <f t="shared" si="23"/>
        <v>1421075830.5999999</v>
      </c>
      <c r="U61" s="6">
        <f t="shared" si="13"/>
        <v>0.37287904695746205</v>
      </c>
      <c r="V61" s="6">
        <f t="shared" si="13"/>
        <v>0.43081855752489751</v>
      </c>
      <c r="W61" s="6">
        <f t="shared" si="13"/>
        <v>8.9413091783142849E-3</v>
      </c>
      <c r="Y61" s="8">
        <f t="shared" si="21"/>
        <v>2592786376926.5391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2205510</v>
      </c>
      <c r="D62" s="2">
        <v>215957</v>
      </c>
      <c r="E62" s="3">
        <v>72336074.269999981</v>
      </c>
      <c r="G62" s="7">
        <f t="shared" si="14"/>
        <v>32.797889952890706</v>
      </c>
      <c r="H62" s="7">
        <f t="shared" si="15"/>
        <v>393.57467943468851</v>
      </c>
      <c r="I62" s="7">
        <f t="shared" si="16"/>
        <v>334.95591376987079</v>
      </c>
      <c r="J62" s="2">
        <f t="shared" si="17"/>
        <v>183792.5</v>
      </c>
      <c r="K62" s="18">
        <f t="shared" si="18"/>
        <v>10.21272753372199</v>
      </c>
      <c r="M62" s="5">
        <f t="shared" si="19"/>
        <v>4.7661851555669942E-3</v>
      </c>
      <c r="N62" s="5">
        <f t="shared" si="19"/>
        <v>4.5941053847870922E-3</v>
      </c>
      <c r="O62" s="6">
        <f t="shared" si="19"/>
        <v>4.5513349172963881E-4</v>
      </c>
      <c r="Q62" s="11">
        <f t="shared" si="23"/>
        <v>174751989</v>
      </c>
      <c r="R62" s="11">
        <f t="shared" si="23"/>
        <v>20467622</v>
      </c>
      <c r="S62" s="8">
        <f t="shared" si="23"/>
        <v>1493411904.8699999</v>
      </c>
      <c r="U62" s="6">
        <f t="shared" si="13"/>
        <v>0.37764523211302908</v>
      </c>
      <c r="V62" s="6">
        <f t="shared" si="13"/>
        <v>0.43541266290968461</v>
      </c>
      <c r="W62" s="6">
        <f t="shared" si="13"/>
        <v>9.3964426700439245E-3</v>
      </c>
      <c r="Y62" s="8">
        <f t="shared" si="21"/>
        <v>2554294399102.8525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2160170</v>
      </c>
      <c r="D63" s="2">
        <v>211312</v>
      </c>
      <c r="E63" s="3">
        <v>72895109.410000086</v>
      </c>
      <c r="G63" s="7">
        <f t="shared" si="14"/>
        <v>33.745079975187181</v>
      </c>
      <c r="H63" s="7">
        <f t="shared" si="15"/>
        <v>404.94095970224618</v>
      </c>
      <c r="I63" s="7">
        <f t="shared" si="16"/>
        <v>344.96436269591925</v>
      </c>
      <c r="J63" s="2">
        <f t="shared" si="17"/>
        <v>180014.16666666666</v>
      </c>
      <c r="K63" s="18">
        <f t="shared" si="18"/>
        <v>10.222656545771182</v>
      </c>
      <c r="M63" s="5">
        <f t="shared" si="19"/>
        <v>4.6682038111371766E-3</v>
      </c>
      <c r="N63" s="5">
        <f t="shared" si="19"/>
        <v>4.4952911786611694E-3</v>
      </c>
      <c r="O63" s="6">
        <f t="shared" si="19"/>
        <v>4.586509015121785E-4</v>
      </c>
      <c r="Q63" s="11">
        <f t="shared" si="23"/>
        <v>176912159</v>
      </c>
      <c r="R63" s="11">
        <f t="shared" si="23"/>
        <v>20678934</v>
      </c>
      <c r="S63" s="8">
        <f t="shared" si="23"/>
        <v>1566307014.28</v>
      </c>
      <c r="U63" s="6">
        <f t="shared" si="13"/>
        <v>0.38231343592416622</v>
      </c>
      <c r="V63" s="6">
        <f t="shared" si="13"/>
        <v>0.43990795408834577</v>
      </c>
      <c r="W63" s="6">
        <f t="shared" si="13"/>
        <v>9.8550935715561033E-3</v>
      </c>
      <c r="Y63" s="8">
        <f t="shared" si="21"/>
        <v>2486551977955.3843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2140786</v>
      </c>
      <c r="D64" s="2">
        <v>208895</v>
      </c>
      <c r="E64" s="3">
        <v>74147518.700000048</v>
      </c>
      <c r="G64" s="7">
        <f t="shared" si="14"/>
        <v>34.635651905421675</v>
      </c>
      <c r="H64" s="7">
        <f t="shared" si="15"/>
        <v>415.62782286506012</v>
      </c>
      <c r="I64" s="7">
        <f t="shared" si="16"/>
        <v>354.95114148256323</v>
      </c>
      <c r="J64" s="2">
        <f t="shared" si="17"/>
        <v>178398.83333333334</v>
      </c>
      <c r="K64" s="18">
        <f t="shared" si="18"/>
        <v>10.248143804303597</v>
      </c>
      <c r="M64" s="5">
        <f t="shared" si="19"/>
        <v>4.6263143012027349E-3</v>
      </c>
      <c r="N64" s="5">
        <f t="shared" si="19"/>
        <v>4.4438737542895094E-3</v>
      </c>
      <c r="O64" s="6">
        <f t="shared" si="19"/>
        <v>4.6653097267977743E-4</v>
      </c>
      <c r="Q64" s="11">
        <f t="shared" si="23"/>
        <v>179052945</v>
      </c>
      <c r="R64" s="11">
        <f t="shared" si="23"/>
        <v>20887829</v>
      </c>
      <c r="S64" s="8">
        <f t="shared" si="23"/>
        <v>1640454532.98</v>
      </c>
      <c r="U64" s="6">
        <f t="shared" si="13"/>
        <v>0.38693975022536897</v>
      </c>
      <c r="V64" s="6">
        <f t="shared" si="13"/>
        <v>0.44435182784263527</v>
      </c>
      <c r="W64" s="6">
        <f t="shared" si="13"/>
        <v>1.032162454423588E-2</v>
      </c>
      <c r="Y64" s="8">
        <f t="shared" si="21"/>
        <v>2450088046416.2471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2100442</v>
      </c>
      <c r="D65" s="2">
        <v>204590</v>
      </c>
      <c r="E65" s="3">
        <v>74664878.019999981</v>
      </c>
      <c r="G65" s="7">
        <f t="shared" si="14"/>
        <v>35.547221975184264</v>
      </c>
      <c r="H65" s="7">
        <f t="shared" si="15"/>
        <v>426.56666370221114</v>
      </c>
      <c r="I65" s="7">
        <f t="shared" si="16"/>
        <v>364.94881480033229</v>
      </c>
      <c r="J65" s="2">
        <f t="shared" si="17"/>
        <v>175036.83333333334</v>
      </c>
      <c r="K65" s="18">
        <f t="shared" si="18"/>
        <v>10.266591720025417</v>
      </c>
      <c r="M65" s="5">
        <f t="shared" si="19"/>
        <v>4.539129489564522E-3</v>
      </c>
      <c r="N65" s="5">
        <f t="shared" si="19"/>
        <v>4.3522924502266249E-3</v>
      </c>
      <c r="O65" s="6">
        <f t="shared" si="19"/>
        <v>4.6978616113404077E-4</v>
      </c>
      <c r="Q65" s="11">
        <f t="shared" si="23"/>
        <v>181153387</v>
      </c>
      <c r="R65" s="11">
        <f t="shared" si="23"/>
        <v>21092419</v>
      </c>
      <c r="S65" s="8">
        <f t="shared" si="23"/>
        <v>1715119411</v>
      </c>
      <c r="U65" s="6">
        <f t="shared" si="13"/>
        <v>0.3914788797149335</v>
      </c>
      <c r="V65" s="6">
        <f t="shared" si="13"/>
        <v>0.44870412029286189</v>
      </c>
      <c r="W65" s="6">
        <f t="shared" si="13"/>
        <v>1.0791410705369922E-2</v>
      </c>
      <c r="Y65" s="8">
        <f t="shared" si="21"/>
        <v>2389744654365.2412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2083479</v>
      </c>
      <c r="D66" s="2">
        <v>202427</v>
      </c>
      <c r="E66" s="3">
        <v>75907056.539999962</v>
      </c>
      <c r="G66" s="7">
        <f t="shared" si="14"/>
        <v>36.432839755044306</v>
      </c>
      <c r="H66" s="7">
        <f t="shared" si="15"/>
        <v>437.19407706053164</v>
      </c>
      <c r="I66" s="7">
        <f t="shared" si="16"/>
        <v>374.98484164661812</v>
      </c>
      <c r="J66" s="2">
        <f t="shared" si="17"/>
        <v>173623.25</v>
      </c>
      <c r="K66" s="18">
        <f t="shared" si="18"/>
        <v>10.292495566302915</v>
      </c>
      <c r="M66" s="5">
        <f t="shared" si="19"/>
        <v>4.5024718463011126E-3</v>
      </c>
      <c r="N66" s="5">
        <f t="shared" si="19"/>
        <v>4.3062784291608824E-3</v>
      </c>
      <c r="O66" s="6">
        <f t="shared" si="19"/>
        <v>4.7760186101635546E-4</v>
      </c>
      <c r="Q66" s="11">
        <f t="shared" si="23"/>
        <v>183236866</v>
      </c>
      <c r="R66" s="11">
        <f t="shared" si="23"/>
        <v>21294846</v>
      </c>
      <c r="S66" s="8">
        <f t="shared" si="23"/>
        <v>1791026467.54</v>
      </c>
      <c r="U66" s="6">
        <f t="shared" si="13"/>
        <v>0.3959813515612346</v>
      </c>
      <c r="V66" s="6">
        <f t="shared" si="13"/>
        <v>0.45301039872202281</v>
      </c>
      <c r="W66" s="6">
        <f t="shared" si="13"/>
        <v>1.1269012566386277E-2</v>
      </c>
      <c r="Y66" s="8">
        <f t="shared" si="21"/>
        <v>2356829209037.6846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2042001</v>
      </c>
      <c r="D67" s="2">
        <v>198017</v>
      </c>
      <c r="E67" s="3">
        <v>76227579.340000153</v>
      </c>
      <c r="G67" s="7">
        <f t="shared" si="14"/>
        <v>37.329844275296708</v>
      </c>
      <c r="H67" s="7">
        <f t="shared" si="15"/>
        <v>447.95813130356049</v>
      </c>
      <c r="I67" s="7">
        <f t="shared" si="16"/>
        <v>384.95472277632808</v>
      </c>
      <c r="J67" s="2">
        <f t="shared" si="17"/>
        <v>170166.75</v>
      </c>
      <c r="K67" s="18">
        <f t="shared" si="18"/>
        <v>10.312250968351202</v>
      </c>
      <c r="M67" s="5">
        <f t="shared" si="19"/>
        <v>4.4128364205344604E-3</v>
      </c>
      <c r="N67" s="5">
        <f t="shared" si="19"/>
        <v>4.2124634347550007E-3</v>
      </c>
      <c r="O67" s="6">
        <f t="shared" si="19"/>
        <v>4.7961856793078569E-4</v>
      </c>
      <c r="Q67" s="11">
        <f t="shared" si="23"/>
        <v>185278867</v>
      </c>
      <c r="R67" s="11">
        <f t="shared" si="23"/>
        <v>21492863</v>
      </c>
      <c r="S67" s="8">
        <f t="shared" si="23"/>
        <v>1867254046.8800001</v>
      </c>
      <c r="U67" s="6">
        <f t="shared" si="13"/>
        <v>0.40039418798176907</v>
      </c>
      <c r="V67" s="6">
        <f t="shared" si="13"/>
        <v>0.45722286215677777</v>
      </c>
      <c r="W67" s="6">
        <f t="shared" si="13"/>
        <v>1.1748631134317062E-2</v>
      </c>
      <c r="Y67" s="8">
        <f t="shared" si="21"/>
        <v>2296431949229.085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2016991</v>
      </c>
      <c r="D68" s="2">
        <v>195346</v>
      </c>
      <c r="E68" s="3">
        <v>77152396.269999981</v>
      </c>
      <c r="G68" s="7">
        <f t="shared" si="14"/>
        <v>38.251234770011358</v>
      </c>
      <c r="H68" s="7">
        <f t="shared" si="15"/>
        <v>459.01481724013627</v>
      </c>
      <c r="I68" s="7">
        <f t="shared" si="16"/>
        <v>394.95252664502976</v>
      </c>
      <c r="J68" s="2">
        <f t="shared" si="17"/>
        <v>168082.58333333334</v>
      </c>
      <c r="K68" s="18">
        <f t="shared" si="18"/>
        <v>10.325222937761716</v>
      </c>
      <c r="M68" s="5">
        <f t="shared" si="19"/>
        <v>4.3587889255148372E-3</v>
      </c>
      <c r="N68" s="5">
        <f t="shared" si="19"/>
        <v>4.1556426070774241E-3</v>
      </c>
      <c r="O68" s="6">
        <f t="shared" si="19"/>
        <v>4.8543745100965461E-4</v>
      </c>
      <c r="Q68" s="11">
        <f t="shared" si="23"/>
        <v>187295858</v>
      </c>
      <c r="R68" s="11">
        <f t="shared" si="23"/>
        <v>21688209</v>
      </c>
      <c r="S68" s="8">
        <f t="shared" si="23"/>
        <v>1944406443.1500001</v>
      </c>
      <c r="U68" s="6">
        <f t="shared" si="13"/>
        <v>0.4047529769072839</v>
      </c>
      <c r="V68" s="6">
        <f t="shared" si="13"/>
        <v>0.46137850476385522</v>
      </c>
      <c r="W68" s="6">
        <f t="shared" si="13"/>
        <v>1.2234068585326717E-2</v>
      </c>
      <c r="Y68" s="8">
        <f t="shared" si="21"/>
        <v>2254672053374.7407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2019120</v>
      </c>
      <c r="D69" s="2">
        <v>195671</v>
      </c>
      <c r="E69" s="3">
        <v>79228972.559999943</v>
      </c>
      <c r="G69" s="7">
        <f t="shared" si="14"/>
        <v>39.239358017354064</v>
      </c>
      <c r="H69" s="7">
        <f t="shared" si="15"/>
        <v>470.87229620824877</v>
      </c>
      <c r="I69" s="7">
        <f t="shared" si="16"/>
        <v>404.90912071793952</v>
      </c>
      <c r="J69" s="2">
        <f t="shared" si="17"/>
        <v>168260</v>
      </c>
      <c r="K69" s="18">
        <f t="shared" si="18"/>
        <v>10.318953754005449</v>
      </c>
      <c r="M69" s="5">
        <f t="shared" si="19"/>
        <v>4.3633897698529727E-3</v>
      </c>
      <c r="N69" s="5">
        <f t="shared" si="19"/>
        <v>4.162556410520035E-3</v>
      </c>
      <c r="O69" s="6">
        <f t="shared" si="19"/>
        <v>4.9850312297552502E-4</v>
      </c>
      <c r="Q69" s="11">
        <f t="shared" si="23"/>
        <v>189314978</v>
      </c>
      <c r="R69" s="11">
        <f t="shared" si="23"/>
        <v>21883880</v>
      </c>
      <c r="S69" s="8">
        <f t="shared" si="23"/>
        <v>2023635415.71</v>
      </c>
      <c r="U69" s="6">
        <f t="shared" si="13"/>
        <v>0.40911636667713686</v>
      </c>
      <c r="V69" s="6">
        <f t="shared" si="13"/>
        <v>0.46554106117437527</v>
      </c>
      <c r="W69" s="6">
        <f t="shared" si="13"/>
        <v>1.2732571708302241E-2</v>
      </c>
      <c r="Y69" s="8">
        <f t="shared" si="21"/>
        <v>2242461103770.1611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1950981</v>
      </c>
      <c r="D70" s="2">
        <v>188264</v>
      </c>
      <c r="E70" s="3">
        <v>78125645.769999981</v>
      </c>
      <c r="G70" s="7">
        <f t="shared" si="14"/>
        <v>40.044288370824717</v>
      </c>
      <c r="H70" s="7">
        <f t="shared" si="15"/>
        <v>480.5314604498966</v>
      </c>
      <c r="I70" s="7">
        <f t="shared" si="16"/>
        <v>414.97920882377929</v>
      </c>
      <c r="J70" s="2">
        <f t="shared" si="17"/>
        <v>162581.75</v>
      </c>
      <c r="K70" s="18">
        <f t="shared" si="18"/>
        <v>10.363006204053882</v>
      </c>
      <c r="M70" s="5">
        <f t="shared" si="19"/>
        <v>4.2161389796433711E-3</v>
      </c>
      <c r="N70" s="5">
        <f t="shared" si="19"/>
        <v>4.0049855117526047E-3</v>
      </c>
      <c r="O70" s="6">
        <f t="shared" si="19"/>
        <v>4.9156106841258067E-4</v>
      </c>
      <c r="Q70" s="11">
        <f t="shared" si="23"/>
        <v>191265959</v>
      </c>
      <c r="R70" s="11">
        <f t="shared" si="23"/>
        <v>22072144</v>
      </c>
      <c r="S70" s="8">
        <f t="shared" si="23"/>
        <v>2101761061.48</v>
      </c>
      <c r="U70" s="6">
        <f t="shared" si="13"/>
        <v>0.41333250565678026</v>
      </c>
      <c r="V70" s="6">
        <f t="shared" si="13"/>
        <v>0.46954604668612787</v>
      </c>
      <c r="W70" s="6">
        <f t="shared" si="13"/>
        <v>1.3224132776714822E-2</v>
      </c>
      <c r="Y70" s="8">
        <f t="shared" si="21"/>
        <v>2155334169678.9739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Bottom 50%</v>
      </c>
      <c r="C71" s="2">
        <v>2894661</v>
      </c>
      <c r="D71" s="2">
        <v>278892</v>
      </c>
      <c r="E71" s="3">
        <v>119206415.34000015</v>
      </c>
      <c r="G71" s="7">
        <f t="shared" si="14"/>
        <v>41.181476981242419</v>
      </c>
      <c r="H71" s="7">
        <f t="shared" si="15"/>
        <v>494.17772377490905</v>
      </c>
      <c r="I71" s="7">
        <f t="shared" si="16"/>
        <v>427.42859364915506</v>
      </c>
      <c r="J71" s="2">
        <f t="shared" si="17"/>
        <v>241221.75</v>
      </c>
      <c r="K71" s="18">
        <f t="shared" si="18"/>
        <v>10.379146766490255</v>
      </c>
      <c r="M71" s="5">
        <f t="shared" si="19"/>
        <v>6.2554648532986527E-3</v>
      </c>
      <c r="N71" s="5">
        <f t="shared" si="19"/>
        <v>5.9329368298968862E-3</v>
      </c>
      <c r="O71" s="6">
        <f t="shared" si="19"/>
        <v>7.5003838123364976E-4</v>
      </c>
      <c r="Q71" s="11">
        <f t="shared" si="23"/>
        <v>194160620</v>
      </c>
      <c r="R71" s="11">
        <f t="shared" si="23"/>
        <v>22351036</v>
      </c>
      <c r="S71" s="8">
        <f t="shared" si="23"/>
        <v>2220967476.8200002</v>
      </c>
      <c r="U71" s="6">
        <f t="shared" si="13"/>
        <v>0.4195879705100789</v>
      </c>
      <c r="V71" s="6">
        <f t="shared" si="13"/>
        <v>0.47547898351602474</v>
      </c>
      <c r="W71" s="6">
        <f t="shared" si="13"/>
        <v>1.3974171157948473E-2</v>
      </c>
      <c r="Y71" s="8">
        <f t="shared" si="21"/>
        <v>3173932972512.252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Bottom 50%</v>
      </c>
      <c r="C72" s="2">
        <v>2837741</v>
      </c>
      <c r="D72" s="2">
        <v>273294</v>
      </c>
      <c r="E72" s="3">
        <v>120915397.21000004</v>
      </c>
      <c r="G72" s="7">
        <f t="shared" si="14"/>
        <v>42.609736832924511</v>
      </c>
      <c r="H72" s="7">
        <f t="shared" si="15"/>
        <v>511.31684199509414</v>
      </c>
      <c r="I72" s="7">
        <f t="shared" si="16"/>
        <v>442.43707220063391</v>
      </c>
      <c r="J72" s="2">
        <f t="shared" si="17"/>
        <v>236478.41666666666</v>
      </c>
      <c r="K72" s="18">
        <f t="shared" si="18"/>
        <v>10.383473475451346</v>
      </c>
      <c r="M72" s="5">
        <f t="shared" si="19"/>
        <v>6.1324587190916564E-3</v>
      </c>
      <c r="N72" s="5">
        <f t="shared" si="19"/>
        <v>5.8138492247530923E-3</v>
      </c>
      <c r="O72" s="6">
        <f t="shared" si="19"/>
        <v>7.6079117496271557E-4</v>
      </c>
      <c r="Q72" s="11">
        <f t="shared" si="23"/>
        <v>196998361</v>
      </c>
      <c r="R72" s="11">
        <f t="shared" si="23"/>
        <v>22624330</v>
      </c>
      <c r="S72" s="8">
        <f t="shared" si="23"/>
        <v>2341882874.0300002</v>
      </c>
      <c r="U72" s="6">
        <f t="shared" si="13"/>
        <v>0.42572042922917058</v>
      </c>
      <c r="V72" s="6">
        <f t="shared" si="13"/>
        <v>0.48129283274077783</v>
      </c>
      <c r="W72" s="6">
        <f t="shared" si="13"/>
        <v>1.4734962332911187E-2</v>
      </c>
      <c r="Y72" s="8">
        <f t="shared" si="21"/>
        <v>3082187285170.3398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Bottom 50%</v>
      </c>
      <c r="C73" s="2">
        <v>2773672</v>
      </c>
      <c r="D73" s="2">
        <v>266306</v>
      </c>
      <c r="E73" s="3">
        <v>121814883.55999994</v>
      </c>
      <c r="G73" s="7">
        <f t="shared" si="14"/>
        <v>43.918272802263552</v>
      </c>
      <c r="H73" s="7">
        <f t="shared" si="15"/>
        <v>527.01927362716265</v>
      </c>
      <c r="I73" s="7">
        <f t="shared" si="16"/>
        <v>457.42447995914455</v>
      </c>
      <c r="J73" s="2">
        <f t="shared" si="17"/>
        <v>231139.33333333334</v>
      </c>
      <c r="K73" s="18">
        <f t="shared" si="18"/>
        <v>10.415356770031467</v>
      </c>
      <c r="M73" s="5">
        <f t="shared" si="19"/>
        <v>5.99400334290564E-3</v>
      </c>
      <c r="N73" s="5">
        <f t="shared" si="19"/>
        <v>5.6651918141162891E-3</v>
      </c>
      <c r="O73" s="6">
        <f t="shared" si="19"/>
        <v>7.6645067981378806E-4</v>
      </c>
      <c r="Q73" s="11">
        <f t="shared" si="23"/>
        <v>199772033</v>
      </c>
      <c r="R73" s="11">
        <f t="shared" si="23"/>
        <v>22890636</v>
      </c>
      <c r="S73" s="8">
        <f t="shared" si="23"/>
        <v>2463697757.5900002</v>
      </c>
      <c r="U73" s="6">
        <f t="shared" si="13"/>
        <v>0.4317144325720762</v>
      </c>
      <c r="V73" s="6">
        <f t="shared" si="13"/>
        <v>0.48695802455489412</v>
      </c>
      <c r="W73" s="6">
        <f t="shared" si="13"/>
        <v>1.5501413012724976E-2</v>
      </c>
      <c r="Y73" s="8">
        <f t="shared" si="21"/>
        <v>2986450070392.7964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Bottom 50%</v>
      </c>
      <c r="C74" s="2">
        <v>2710770</v>
      </c>
      <c r="D74" s="2">
        <v>259497</v>
      </c>
      <c r="E74" s="3">
        <v>122601640.32999992</v>
      </c>
      <c r="G74" s="7">
        <f t="shared" si="14"/>
        <v>45.227607037852685</v>
      </c>
      <c r="H74" s="7">
        <f t="shared" si="15"/>
        <v>542.7312844542322</v>
      </c>
      <c r="I74" s="7">
        <f t="shared" si="16"/>
        <v>472.4587965564146</v>
      </c>
      <c r="J74" s="2">
        <f t="shared" si="17"/>
        <v>225897.5</v>
      </c>
      <c r="K74" s="18">
        <f t="shared" si="18"/>
        <v>10.446247933502121</v>
      </c>
      <c r="M74" s="5">
        <f t="shared" si="19"/>
        <v>5.8580698950158206E-3</v>
      </c>
      <c r="N74" s="5">
        <f t="shared" si="19"/>
        <v>5.5203423136832618E-3</v>
      </c>
      <c r="O74" s="6">
        <f t="shared" si="19"/>
        <v>7.714008980760546E-4</v>
      </c>
      <c r="Q74" s="11">
        <f t="shared" ref="Q74:S89" si="24">+Q73+C74</f>
        <v>202482803</v>
      </c>
      <c r="R74" s="11">
        <f t="shared" si="24"/>
        <v>23150133</v>
      </c>
      <c r="S74" s="8">
        <f t="shared" si="24"/>
        <v>2586299397.9200001</v>
      </c>
      <c r="U74" s="6">
        <f t="shared" si="13"/>
        <v>0.43757250246709201</v>
      </c>
      <c r="V74" s="6">
        <f t="shared" si="13"/>
        <v>0.49247836686857738</v>
      </c>
      <c r="W74" s="6">
        <f t="shared" si="13"/>
        <v>1.6272813910801032E-2</v>
      </c>
      <c r="Y74" s="8">
        <f t="shared" si="21"/>
        <v>2893262328661.6675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Bottom 50%</v>
      </c>
      <c r="C75" s="2">
        <v>3529476</v>
      </c>
      <c r="D75" s="2">
        <v>337832</v>
      </c>
      <c r="E75" s="3">
        <v>165512059.51999998</v>
      </c>
      <c r="G75" s="7">
        <f t="shared" si="14"/>
        <v>46.89423005567965</v>
      </c>
      <c r="H75" s="7">
        <f t="shared" si="15"/>
        <v>562.73076066815577</v>
      </c>
      <c r="I75" s="7">
        <f t="shared" si="16"/>
        <v>489.92416206872048</v>
      </c>
      <c r="J75" s="2">
        <f t="shared" si="17"/>
        <v>294123</v>
      </c>
      <c r="K75" s="18">
        <f t="shared" si="18"/>
        <v>10.447429491581614</v>
      </c>
      <c r="M75" s="5">
        <f t="shared" si="19"/>
        <v>7.6273225322623676E-3</v>
      </c>
      <c r="N75" s="5">
        <f t="shared" si="19"/>
        <v>7.1867816757659768E-3</v>
      </c>
      <c r="O75" s="6">
        <f t="shared" si="19"/>
        <v>1.0413902376223245E-3</v>
      </c>
      <c r="Q75" s="11">
        <f t="shared" si="24"/>
        <v>206012279</v>
      </c>
      <c r="R75" s="11">
        <f t="shared" si="24"/>
        <v>23487965</v>
      </c>
      <c r="S75" s="8">
        <f t="shared" si="24"/>
        <v>2751811457.4400001</v>
      </c>
      <c r="U75" s="6">
        <f t="shared" si="13"/>
        <v>0.4451998249993544</v>
      </c>
      <c r="V75" s="6">
        <f t="shared" si="13"/>
        <v>0.49966514854434335</v>
      </c>
      <c r="W75" s="6">
        <f t="shared" si="13"/>
        <v>1.7314204148423357E-2</v>
      </c>
      <c r="Y75" s="8">
        <f t="shared" si="21"/>
        <v>3725098986748.7852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Top 25% to 50%</v>
      </c>
      <c r="C76" s="2">
        <v>3445638</v>
      </c>
      <c r="D76" s="2">
        <v>328744</v>
      </c>
      <c r="E76" s="3">
        <v>167636056.44000006</v>
      </c>
      <c r="G76" s="7">
        <f t="shared" si="14"/>
        <v>48.651673925119255</v>
      </c>
      <c r="H76" s="7">
        <f t="shared" si="15"/>
        <v>583.820087101431</v>
      </c>
      <c r="I76" s="7">
        <f t="shared" si="16"/>
        <v>509.92887000219031</v>
      </c>
      <c r="J76" s="2">
        <f t="shared" si="17"/>
        <v>287136.5</v>
      </c>
      <c r="K76" s="18">
        <f t="shared" si="18"/>
        <v>10.481219429099847</v>
      </c>
      <c r="M76" s="5">
        <f t="shared" si="19"/>
        <v>7.446145647518056E-3</v>
      </c>
      <c r="N76" s="5">
        <f t="shared" si="19"/>
        <v>6.993450458269229E-3</v>
      </c>
      <c r="O76" s="6">
        <f t="shared" si="19"/>
        <v>1.054754276856944E-3</v>
      </c>
      <c r="Q76" s="11">
        <f t="shared" si="24"/>
        <v>209457917</v>
      </c>
      <c r="R76" s="11">
        <f t="shared" si="24"/>
        <v>23816709</v>
      </c>
      <c r="S76" s="8">
        <f t="shared" si="24"/>
        <v>2919447513.8800001</v>
      </c>
      <c r="U76" s="6">
        <f t="shared" si="13"/>
        <v>0.45264597064687245</v>
      </c>
      <c r="V76" s="6">
        <f t="shared" si="13"/>
        <v>0.50665859900261256</v>
      </c>
      <c r="W76" s="6">
        <f t="shared" si="13"/>
        <v>1.8368958425280298E-2</v>
      </c>
      <c r="Y76" s="8">
        <f t="shared" si="21"/>
        <v>3593641111093.603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Top 25% to 50%</v>
      </c>
      <c r="C77" s="2">
        <v>3339816</v>
      </c>
      <c r="D77" s="2">
        <v>318047</v>
      </c>
      <c r="E77" s="3">
        <v>168539831.63999987</v>
      </c>
      <c r="G77" s="7">
        <f t="shared" si="14"/>
        <v>50.463807479214381</v>
      </c>
      <c r="H77" s="7">
        <f t="shared" si="15"/>
        <v>605.56568975057257</v>
      </c>
      <c r="I77" s="7">
        <f t="shared" si="16"/>
        <v>529.9211488867993</v>
      </c>
      <c r="J77" s="2">
        <f t="shared" si="17"/>
        <v>278318</v>
      </c>
      <c r="K77" s="18">
        <f t="shared" si="18"/>
        <v>10.501014001075312</v>
      </c>
      <c r="M77" s="5">
        <f t="shared" si="19"/>
        <v>7.2174605608340643E-3</v>
      </c>
      <c r="N77" s="5">
        <f t="shared" si="19"/>
        <v>6.7658905954212202E-3</v>
      </c>
      <c r="O77" s="6">
        <f t="shared" si="19"/>
        <v>1.0604407668505704E-3</v>
      </c>
      <c r="Q77" s="11">
        <f t="shared" si="24"/>
        <v>212797733</v>
      </c>
      <c r="R77" s="11">
        <f t="shared" si="24"/>
        <v>24134756</v>
      </c>
      <c r="S77" s="8">
        <f t="shared" si="24"/>
        <v>3087987345.52</v>
      </c>
      <c r="U77" s="6">
        <f t="shared" si="13"/>
        <v>0.45986343120770651</v>
      </c>
      <c r="V77" s="6">
        <f t="shared" si="13"/>
        <v>0.51342448959803377</v>
      </c>
      <c r="W77" s="6">
        <f t="shared" si="13"/>
        <v>1.942939919213087E-2</v>
      </c>
      <c r="Y77" s="8">
        <f t="shared" si="21"/>
        <v>3440583371118.8428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Top 25% to 50%</v>
      </c>
      <c r="C78" s="2">
        <v>3254223</v>
      </c>
      <c r="D78" s="2">
        <v>309521</v>
      </c>
      <c r="E78" s="3">
        <v>170205475.25</v>
      </c>
      <c r="G78" s="7">
        <f t="shared" si="14"/>
        <v>52.302953808021144</v>
      </c>
      <c r="H78" s="7">
        <f t="shared" si="15"/>
        <v>627.63544569625378</v>
      </c>
      <c r="I78" s="7">
        <f t="shared" si="16"/>
        <v>549.89960374255702</v>
      </c>
      <c r="J78" s="2">
        <f t="shared" si="17"/>
        <v>271185.25</v>
      </c>
      <c r="K78" s="18">
        <f t="shared" si="18"/>
        <v>10.513738970861429</v>
      </c>
      <c r="M78" s="5">
        <f t="shared" si="19"/>
        <v>7.032491058986217E-3</v>
      </c>
      <c r="N78" s="5">
        <f t="shared" si="19"/>
        <v>6.5845149395698478E-3</v>
      </c>
      <c r="O78" s="6">
        <f t="shared" si="19"/>
        <v>1.0709208792958063E-3</v>
      </c>
      <c r="Q78" s="11">
        <f t="shared" si="24"/>
        <v>216051956</v>
      </c>
      <c r="R78" s="11">
        <f t="shared" si="24"/>
        <v>24444277</v>
      </c>
      <c r="S78" s="8">
        <f t="shared" si="24"/>
        <v>3258192820.77</v>
      </c>
      <c r="U78" s="6">
        <f t="shared" si="13"/>
        <v>0.46689592226669274</v>
      </c>
      <c r="V78" s="6">
        <f t="shared" si="13"/>
        <v>0.52000900453760368</v>
      </c>
      <c r="W78" s="6">
        <f t="shared" si="13"/>
        <v>2.0500320071426676E-2</v>
      </c>
      <c r="Y78" s="8">
        <f t="shared" si="21"/>
        <v>3310453856963.7163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Top 25% to 50%</v>
      </c>
      <c r="C79" s="2">
        <v>3155966</v>
      </c>
      <c r="D79" s="2">
        <v>299654</v>
      </c>
      <c r="E79" s="3">
        <v>170780099.11999989</v>
      </c>
      <c r="G79" s="7">
        <f t="shared" si="14"/>
        <v>54.113415391674017</v>
      </c>
      <c r="H79" s="7">
        <f t="shared" si="15"/>
        <v>649.36098470008824</v>
      </c>
      <c r="I79" s="7">
        <f t="shared" si="16"/>
        <v>569.92430977060167</v>
      </c>
      <c r="J79" s="2">
        <f t="shared" si="17"/>
        <v>262997.16666666669</v>
      </c>
      <c r="K79" s="18">
        <f t="shared" si="18"/>
        <v>10.532033612099287</v>
      </c>
      <c r="M79" s="5">
        <f t="shared" si="19"/>
        <v>6.820154205002084E-3</v>
      </c>
      <c r="N79" s="5">
        <f t="shared" si="19"/>
        <v>6.374611867052197E-3</v>
      </c>
      <c r="O79" s="6">
        <f t="shared" si="19"/>
        <v>1.0745363722711101E-3</v>
      </c>
      <c r="Q79" s="11">
        <f t="shared" si="24"/>
        <v>219207922</v>
      </c>
      <c r="R79" s="11">
        <f t="shared" si="24"/>
        <v>24743931</v>
      </c>
      <c r="S79" s="8">
        <f t="shared" si="24"/>
        <v>3428972919.8899999</v>
      </c>
      <c r="U79" s="6">
        <f t="shared" si="13"/>
        <v>0.47371607647169484</v>
      </c>
      <c r="V79" s="6">
        <f t="shared" si="13"/>
        <v>0.52638361640465581</v>
      </c>
      <c r="W79" s="6">
        <f t="shared" si="13"/>
        <v>2.1574856443697787E-2</v>
      </c>
      <c r="Y79" s="8">
        <f t="shared" si="21"/>
        <v>3170696571210.2285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Top 25% to 50%</v>
      </c>
      <c r="C80" s="2">
        <v>3063889</v>
      </c>
      <c r="D80" s="2">
        <v>290588</v>
      </c>
      <c r="E80" s="3">
        <v>171426871.28999996</v>
      </c>
      <c r="G80" s="7">
        <f t="shared" si="14"/>
        <v>55.950744720190571</v>
      </c>
      <c r="H80" s="7">
        <f t="shared" si="15"/>
        <v>671.40893664228679</v>
      </c>
      <c r="I80" s="7">
        <f t="shared" si="16"/>
        <v>589.9310064076974</v>
      </c>
      <c r="J80" s="2">
        <f t="shared" si="17"/>
        <v>255324.08333333334</v>
      </c>
      <c r="K80" s="18">
        <f t="shared" si="18"/>
        <v>10.543756108304541</v>
      </c>
      <c r="M80" s="5">
        <f t="shared" si="19"/>
        <v>6.6211725497073255E-3</v>
      </c>
      <c r="N80" s="5">
        <f t="shared" si="19"/>
        <v>6.1817486608654109E-3</v>
      </c>
      <c r="O80" s="6">
        <f t="shared" si="19"/>
        <v>1.0786058172756446E-3</v>
      </c>
      <c r="Q80" s="11">
        <f t="shared" si="24"/>
        <v>222271811</v>
      </c>
      <c r="R80" s="11">
        <f t="shared" si="24"/>
        <v>25034519</v>
      </c>
      <c r="S80" s="8">
        <f t="shared" si="24"/>
        <v>3600399791.1799998</v>
      </c>
      <c r="U80" s="6">
        <f t="shared" si="13"/>
        <v>0.48033724902140212</v>
      </c>
      <c r="V80" s="6">
        <f t="shared" si="13"/>
        <v>0.53256536506552121</v>
      </c>
      <c r="W80" s="6">
        <f t="shared" si="13"/>
        <v>2.265346226097343E-2</v>
      </c>
      <c r="Y80" s="8">
        <f t="shared" si="21"/>
        <v>3039221559750.8076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Top 25% to 50%</v>
      </c>
      <c r="C81" s="2">
        <v>2991908</v>
      </c>
      <c r="D81" s="2">
        <v>282869</v>
      </c>
      <c r="E81" s="3">
        <v>172519876.32000017</v>
      </c>
      <c r="G81" s="7">
        <f t="shared" si="14"/>
        <v>57.662159504904622</v>
      </c>
      <c r="H81" s="7">
        <f t="shared" si="15"/>
        <v>691.94591405885546</v>
      </c>
      <c r="I81" s="7">
        <f t="shared" si="16"/>
        <v>609.89318843705098</v>
      </c>
      <c r="J81" s="2">
        <f t="shared" si="17"/>
        <v>249325.66666666666</v>
      </c>
      <c r="K81" s="18">
        <f t="shared" si="18"/>
        <v>10.577009145576222</v>
      </c>
      <c r="M81" s="5">
        <f t="shared" si="19"/>
        <v>6.4656190615422901E-3</v>
      </c>
      <c r="N81" s="5">
        <f t="shared" si="19"/>
        <v>6.0175405107930745E-3</v>
      </c>
      <c r="O81" s="6">
        <f t="shared" si="19"/>
        <v>1.0854829280506257E-3</v>
      </c>
      <c r="Q81" s="11">
        <f t="shared" si="24"/>
        <v>225263719</v>
      </c>
      <c r="R81" s="11">
        <f t="shared" si="24"/>
        <v>25317388</v>
      </c>
      <c r="S81" s="8">
        <f t="shared" si="24"/>
        <v>3772919667.5</v>
      </c>
      <c r="U81" s="6">
        <f t="shared" si="13"/>
        <v>0.48680286808294443</v>
      </c>
      <c r="V81" s="6">
        <f t="shared" si="13"/>
        <v>0.53858290557631439</v>
      </c>
      <c r="W81" s="6">
        <f t="shared" si="13"/>
        <v>2.3738945189024058E-2</v>
      </c>
      <c r="Y81" s="8">
        <f t="shared" si="21"/>
        <v>2932593190817.0273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Top 25% to 50%</v>
      </c>
      <c r="C82" s="2">
        <v>2904646</v>
      </c>
      <c r="D82" s="2">
        <v>274979</v>
      </c>
      <c r="E82" s="3">
        <v>173217879.13999987</v>
      </c>
      <c r="G82" s="7">
        <f t="shared" si="14"/>
        <v>59.634764146818533</v>
      </c>
      <c r="H82" s="7">
        <f t="shared" si="15"/>
        <v>715.61716976182242</v>
      </c>
      <c r="I82" s="7">
        <f t="shared" si="16"/>
        <v>629.93130071750886</v>
      </c>
      <c r="J82" s="2">
        <f t="shared" si="17"/>
        <v>242053.83333333334</v>
      </c>
      <c r="K82" s="18">
        <f t="shared" si="18"/>
        <v>10.563155731892254</v>
      </c>
      <c r="M82" s="5">
        <f t="shared" si="19"/>
        <v>6.2770427916341567E-3</v>
      </c>
      <c r="N82" s="5">
        <f t="shared" si="19"/>
        <v>5.849694636447857E-3</v>
      </c>
      <c r="O82" s="6">
        <f t="shared" si="19"/>
        <v>1.089874712701778E-3</v>
      </c>
      <c r="Q82" s="11">
        <f t="shared" si="24"/>
        <v>228168365</v>
      </c>
      <c r="R82" s="11">
        <f t="shared" si="24"/>
        <v>25592367</v>
      </c>
      <c r="S82" s="8">
        <f t="shared" si="24"/>
        <v>3946137546.6399999</v>
      </c>
      <c r="U82" s="6">
        <f t="shared" si="13"/>
        <v>0.49307991087457859</v>
      </c>
      <c r="V82" s="6">
        <f t="shared" si="13"/>
        <v>0.54443260021276219</v>
      </c>
      <c r="W82" s="6">
        <f t="shared" si="13"/>
        <v>2.4828819901725835E-2</v>
      </c>
      <c r="Y82" s="8">
        <f t="shared" si="21"/>
        <v>2807895608817.0259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Top 25% to 50%</v>
      </c>
      <c r="C83" s="2">
        <v>2818306</v>
      </c>
      <c r="D83" s="2">
        <v>266154</v>
      </c>
      <c r="E83" s="3">
        <v>172978564.28000021</v>
      </c>
      <c r="G83" s="7">
        <f t="shared" si="14"/>
        <v>61.376786012590614</v>
      </c>
      <c r="H83" s="7">
        <f t="shared" si="15"/>
        <v>736.52143215108731</v>
      </c>
      <c r="I83" s="7">
        <f t="shared" si="16"/>
        <v>649.91908549185894</v>
      </c>
      <c r="J83" s="2">
        <f t="shared" si="17"/>
        <v>234858.83333333334</v>
      </c>
      <c r="K83" s="18">
        <f t="shared" si="18"/>
        <v>10.589004861846901</v>
      </c>
      <c r="M83" s="5">
        <f t="shared" si="19"/>
        <v>6.0904589963524962E-3</v>
      </c>
      <c r="N83" s="5">
        <f t="shared" si="19"/>
        <v>5.6619582814292834E-3</v>
      </c>
      <c r="O83" s="6">
        <f t="shared" si="19"/>
        <v>1.0883689604342735E-3</v>
      </c>
      <c r="Q83" s="11">
        <f t="shared" si="24"/>
        <v>230986671</v>
      </c>
      <c r="R83" s="11">
        <f t="shared" si="24"/>
        <v>25858521</v>
      </c>
      <c r="S83" s="8">
        <f t="shared" si="24"/>
        <v>4119116110.9200001</v>
      </c>
      <c r="U83" s="6">
        <f t="shared" si="13"/>
        <v>0.49917036987093111</v>
      </c>
      <c r="V83" s="6">
        <f t="shared" si="13"/>
        <v>0.55009455849419153</v>
      </c>
      <c r="W83" s="6">
        <f t="shared" si="13"/>
        <v>2.5917188862160108E-2</v>
      </c>
      <c r="Y83" s="8">
        <f t="shared" si="21"/>
        <v>2691091046858.6812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Top 25% to 50%</v>
      </c>
      <c r="C84" s="2">
        <v>2743082</v>
      </c>
      <c r="D84" s="2">
        <v>258917</v>
      </c>
      <c r="E84" s="3">
        <v>173457053.73999977</v>
      </c>
      <c r="G84" s="7">
        <f t="shared" si="14"/>
        <v>63.23436694200165</v>
      </c>
      <c r="H84" s="7">
        <f t="shared" si="15"/>
        <v>758.81240330401977</v>
      </c>
      <c r="I84" s="7">
        <f t="shared" si="16"/>
        <v>669.93304317599757</v>
      </c>
      <c r="J84" s="2">
        <f t="shared" si="17"/>
        <v>228590.16666666666</v>
      </c>
      <c r="K84" s="18">
        <f t="shared" si="18"/>
        <v>10.594445324177245</v>
      </c>
      <c r="M84" s="5">
        <f t="shared" si="19"/>
        <v>5.9278972704286184E-3</v>
      </c>
      <c r="N84" s="5">
        <f t="shared" si="19"/>
        <v>5.5080038336933722E-3</v>
      </c>
      <c r="O84" s="6">
        <f t="shared" si="19"/>
        <v>1.0913795824632291E-3</v>
      </c>
      <c r="Q84" s="11">
        <f t="shared" si="24"/>
        <v>233729753</v>
      </c>
      <c r="R84" s="11">
        <f t="shared" si="24"/>
        <v>26117438</v>
      </c>
      <c r="S84" s="8">
        <f t="shared" si="24"/>
        <v>4292573164.6599998</v>
      </c>
      <c r="U84" s="6">
        <f t="shared" si="13"/>
        <v>0.50509826714135975</v>
      </c>
      <c r="V84" s="6">
        <f t="shared" si="13"/>
        <v>0.55560256232788485</v>
      </c>
      <c r="W84" s="6">
        <f t="shared" si="13"/>
        <v>2.7008568444623338E-2</v>
      </c>
      <c r="Y84" s="8">
        <f t="shared" si="21"/>
        <v>2584879473505.6055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Top 25% to 50%</v>
      </c>
      <c r="C85" s="2">
        <v>2665418</v>
      </c>
      <c r="D85" s="2">
        <v>251212</v>
      </c>
      <c r="E85" s="3">
        <v>173314780.25</v>
      </c>
      <c r="G85" s="7">
        <f t="shared" si="14"/>
        <v>65.023489842868926</v>
      </c>
      <c r="H85" s="7">
        <f t="shared" si="15"/>
        <v>780.28187811442717</v>
      </c>
      <c r="I85" s="7">
        <f t="shared" si="16"/>
        <v>689.91441591166029</v>
      </c>
      <c r="J85" s="2">
        <f t="shared" si="17"/>
        <v>222118.16666666666</v>
      </c>
      <c r="K85" s="18">
        <f t="shared" si="18"/>
        <v>10.610233587567473</v>
      </c>
      <c r="M85" s="5">
        <f t="shared" si="19"/>
        <v>5.7600626181613631E-3</v>
      </c>
      <c r="N85" s="5">
        <f t="shared" si="19"/>
        <v>5.3440935090001019E-3</v>
      </c>
      <c r="O85" s="6">
        <f t="shared" si="19"/>
        <v>1.0904844076706011E-3</v>
      </c>
      <c r="Q85" s="11">
        <f t="shared" si="24"/>
        <v>236395171</v>
      </c>
      <c r="R85" s="11">
        <f t="shared" si="24"/>
        <v>26368650</v>
      </c>
      <c r="S85" s="8">
        <f t="shared" si="24"/>
        <v>4465887944.9099998</v>
      </c>
      <c r="U85" s="6">
        <f t="shared" si="13"/>
        <v>0.51085832975952106</v>
      </c>
      <c r="V85" s="6">
        <f t="shared" si="13"/>
        <v>0.56094665583688497</v>
      </c>
      <c r="W85" s="6">
        <f t="shared" si="13"/>
        <v>2.8099052852293936E-2</v>
      </c>
      <c r="Y85" s="8">
        <f t="shared" si="21"/>
        <v>2479724932319.8345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Top 25% to 50%</v>
      </c>
      <c r="C86" s="2">
        <v>3239769</v>
      </c>
      <c r="D86" s="2">
        <v>304795</v>
      </c>
      <c r="E86" s="3">
        <v>217143327.35000038</v>
      </c>
      <c r="G86" s="7">
        <f t="shared" si="14"/>
        <v>67.024324064462732</v>
      </c>
      <c r="H86" s="7">
        <f t="shared" si="15"/>
        <v>804.29188877355273</v>
      </c>
      <c r="I86" s="7">
        <f t="shared" si="16"/>
        <v>712.42417805410321</v>
      </c>
      <c r="J86" s="2">
        <f t="shared" si="17"/>
        <v>269980.75</v>
      </c>
      <c r="K86" s="18">
        <f t="shared" si="18"/>
        <v>10.629337751603536</v>
      </c>
      <c r="M86" s="5">
        <f t="shared" si="19"/>
        <v>7.0012554535078628E-3</v>
      </c>
      <c r="N86" s="5">
        <f t="shared" si="19"/>
        <v>6.4839776008936119E-3</v>
      </c>
      <c r="O86" s="6">
        <f t="shared" si="19"/>
        <v>1.3662505434523587E-3</v>
      </c>
      <c r="Q86" s="11">
        <f t="shared" si="24"/>
        <v>239634940</v>
      </c>
      <c r="R86" s="11">
        <f t="shared" si="24"/>
        <v>26673445</v>
      </c>
      <c r="S86" s="8">
        <f t="shared" si="24"/>
        <v>4683031272.2600002</v>
      </c>
      <c r="U86" s="6">
        <f t="shared" si="13"/>
        <v>0.51785958521302888</v>
      </c>
      <c r="V86" s="6">
        <f t="shared" si="13"/>
        <v>0.56743063343777855</v>
      </c>
      <c r="W86" s="6">
        <f t="shared" si="13"/>
        <v>2.9465303395746295E-2</v>
      </c>
      <c r="Y86" s="8">
        <f t="shared" si="21"/>
        <v>2970900312512.585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Top 25% to 50%</v>
      </c>
      <c r="C87" s="2">
        <v>3135526</v>
      </c>
      <c r="D87" s="2">
        <v>294513</v>
      </c>
      <c r="E87" s="3">
        <v>217175829.19999981</v>
      </c>
      <c r="G87" s="7">
        <f t="shared" si="14"/>
        <v>69.262965512006531</v>
      </c>
      <c r="H87" s="7">
        <f t="shared" si="15"/>
        <v>831.15558614407837</v>
      </c>
      <c r="I87" s="7">
        <f t="shared" si="16"/>
        <v>737.4065973318659</v>
      </c>
      <c r="J87" s="2">
        <f t="shared" si="17"/>
        <v>261293.83333333334</v>
      </c>
      <c r="K87" s="18">
        <f t="shared" si="18"/>
        <v>10.646477405072103</v>
      </c>
      <c r="M87" s="5">
        <f t="shared" si="19"/>
        <v>6.7759826416993602E-3</v>
      </c>
      <c r="N87" s="5">
        <f t="shared" si="19"/>
        <v>6.2652461332107822E-3</v>
      </c>
      <c r="O87" s="6">
        <f t="shared" si="19"/>
        <v>1.3664550428066186E-3</v>
      </c>
      <c r="Q87" s="11">
        <f t="shared" si="24"/>
        <v>242770466</v>
      </c>
      <c r="R87" s="11">
        <f t="shared" si="24"/>
        <v>26967958</v>
      </c>
      <c r="S87" s="8">
        <f t="shared" si="24"/>
        <v>4900207101.46</v>
      </c>
      <c r="U87" s="6">
        <f t="shared" si="13"/>
        <v>0.52463556785472831</v>
      </c>
      <c r="V87" s="6">
        <f t="shared" si="13"/>
        <v>0.57369587957098933</v>
      </c>
      <c r="W87" s="6">
        <f t="shared" si="13"/>
        <v>3.0831758438552914E-2</v>
      </c>
      <c r="Y87" s="8">
        <f t="shared" si="21"/>
        <v>2828927404236.8286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Top 25% to 50%</v>
      </c>
      <c r="C88" s="2">
        <v>3025776</v>
      </c>
      <c r="D88" s="2">
        <v>283786</v>
      </c>
      <c r="E88" s="3">
        <v>216360128.14000034</v>
      </c>
      <c r="G88" s="7">
        <f t="shared" si="14"/>
        <v>71.505666030796846</v>
      </c>
      <c r="H88" s="7">
        <f t="shared" si="15"/>
        <v>858.06799236956215</v>
      </c>
      <c r="I88" s="7">
        <f t="shared" si="16"/>
        <v>762.40592608514987</v>
      </c>
      <c r="J88" s="2">
        <f t="shared" si="17"/>
        <v>252148</v>
      </c>
      <c r="K88" s="18">
        <f t="shared" si="18"/>
        <v>10.662175019204613</v>
      </c>
      <c r="M88" s="5">
        <f t="shared" si="19"/>
        <v>6.538809008016685E-3</v>
      </c>
      <c r="N88" s="5">
        <f t="shared" si="19"/>
        <v>6.0370480731219171E-3</v>
      </c>
      <c r="O88" s="6">
        <f t="shared" si="19"/>
        <v>1.3613227091073996E-3</v>
      </c>
      <c r="Q88" s="11">
        <f t="shared" si="24"/>
        <v>245796242</v>
      </c>
      <c r="R88" s="11">
        <f t="shared" si="24"/>
        <v>27251744</v>
      </c>
      <c r="S88" s="8">
        <f t="shared" si="24"/>
        <v>5116567229.6000004</v>
      </c>
      <c r="U88" s="6">
        <f t="shared" si="13"/>
        <v>0.53117437686274493</v>
      </c>
      <c r="V88" s="6">
        <f t="shared" si="13"/>
        <v>0.57973292764411122</v>
      </c>
      <c r="W88" s="6">
        <f t="shared" si="13"/>
        <v>3.2193081147660313E-2</v>
      </c>
      <c r="Y88" s="8">
        <f t="shared" si="21"/>
        <v>2685435156249.1436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Top 25% to 50%</v>
      </c>
      <c r="C89" s="2">
        <v>2933659</v>
      </c>
      <c r="D89" s="2">
        <v>274721</v>
      </c>
      <c r="E89" s="3">
        <v>216317634.43999958</v>
      </c>
      <c r="G89" s="7">
        <f t="shared" si="14"/>
        <v>73.73646168146999</v>
      </c>
      <c r="H89" s="7">
        <f t="shared" si="15"/>
        <v>884.83754017763988</v>
      </c>
      <c r="I89" s="7">
        <f t="shared" si="16"/>
        <v>787.40844143694721</v>
      </c>
      <c r="J89" s="2">
        <f t="shared" si="17"/>
        <v>244471.58333333334</v>
      </c>
      <c r="K89" s="18">
        <f t="shared" si="18"/>
        <v>10.678684920337361</v>
      </c>
      <c r="M89" s="5">
        <f t="shared" si="19"/>
        <v>6.3397409113064617E-3</v>
      </c>
      <c r="N89" s="5">
        <f t="shared" si="19"/>
        <v>5.8442061401764922E-3</v>
      </c>
      <c r="O89" s="6">
        <f t="shared" si="19"/>
        <v>1.3610553417356831E-3</v>
      </c>
      <c r="Q89" s="11">
        <f t="shared" si="24"/>
        <v>248729901</v>
      </c>
      <c r="R89" s="11">
        <f t="shared" si="24"/>
        <v>27526465</v>
      </c>
      <c r="S89" s="8">
        <f t="shared" si="24"/>
        <v>5332884864.04</v>
      </c>
      <c r="U89" s="6">
        <f t="shared" ref="U89:W152" si="26">+Q89/C$16</f>
        <v>0.53751411777405145</v>
      </c>
      <c r="V89" s="6">
        <f t="shared" si="26"/>
        <v>0.58557713378428777</v>
      </c>
      <c r="W89" s="6">
        <f t="shared" si="26"/>
        <v>3.3554136489396001E-2</v>
      </c>
      <c r="Y89" s="8">
        <f t="shared" si="21"/>
        <v>2561139854341.7827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Top 25% to 50%</v>
      </c>
      <c r="C90" s="2">
        <v>2842650</v>
      </c>
      <c r="D90" s="2">
        <v>266077</v>
      </c>
      <c r="E90" s="3">
        <v>216168880.4800005</v>
      </c>
      <c r="G90" s="7">
        <f t="shared" ref="G90:G153" si="27">IF(C90=0,0,+E90/C90)</f>
        <v>76.044845647547362</v>
      </c>
      <c r="H90" s="7">
        <f t="shared" ref="H90:H153" si="28">+G90*12</f>
        <v>912.53814777056834</v>
      </c>
      <c r="I90" s="7">
        <f t="shared" ref="I90:I153" si="29">IF(D90=0,0,E90/D90)</f>
        <v>812.42978716687458</v>
      </c>
      <c r="J90" s="2">
        <f t="shared" ref="J90:J153" si="30">+C90/12</f>
        <v>236887.5</v>
      </c>
      <c r="K90" s="18">
        <f t="shared" ref="K90:K153" si="31">IF(D90=0,0,C90/D90)</f>
        <v>10.683561525423093</v>
      </c>
      <c r="M90" s="5">
        <f t="shared" ref="M90:O153" si="32">+C90/C$16</f>
        <v>6.1430672418046244E-3</v>
      </c>
      <c r="N90" s="5">
        <f t="shared" si="32"/>
        <v>5.6603202418444186E-3</v>
      </c>
      <c r="O90" s="6">
        <f t="shared" si="32"/>
        <v>1.3601193922816073E-3</v>
      </c>
      <c r="Q90" s="11">
        <f t="shared" ref="Q90:S105" si="33">+Q89+C90</f>
        <v>251572551</v>
      </c>
      <c r="R90" s="11">
        <f t="shared" si="33"/>
        <v>27792542</v>
      </c>
      <c r="S90" s="8">
        <f t="shared" si="33"/>
        <v>5549053744.5200005</v>
      </c>
      <c r="U90" s="6">
        <f t="shared" si="26"/>
        <v>0.54365718501585603</v>
      </c>
      <c r="V90" s="6">
        <f t="shared" si="26"/>
        <v>0.59123745402613215</v>
      </c>
      <c r="W90" s="6">
        <f t="shared" si="26"/>
        <v>3.4914255881677604E-2</v>
      </c>
      <c r="Y90" s="8">
        <f t="shared" ref="Y90:Y153" si="34">((H90-$H$16)^2)*J90</f>
        <v>2439391060208.4404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Top 25% to 50%</v>
      </c>
      <c r="C91" s="2">
        <v>2754073</v>
      </c>
      <c r="D91" s="2">
        <v>257421</v>
      </c>
      <c r="E91" s="3">
        <v>215576077.82999992</v>
      </c>
      <c r="G91" s="7">
        <f t="shared" si="27"/>
        <v>78.275368093002584</v>
      </c>
      <c r="H91" s="7">
        <f t="shared" si="28"/>
        <v>939.304417116031</v>
      </c>
      <c r="I91" s="7">
        <f t="shared" si="29"/>
        <v>837.44557681774188</v>
      </c>
      <c r="J91" s="2">
        <f t="shared" si="30"/>
        <v>229506.08333333334</v>
      </c>
      <c r="K91" s="18">
        <f t="shared" si="31"/>
        <v>10.698711449337855</v>
      </c>
      <c r="M91" s="5">
        <f t="shared" si="32"/>
        <v>5.9516492103630723E-3</v>
      </c>
      <c r="N91" s="5">
        <f t="shared" si="32"/>
        <v>5.4761790646160029E-3</v>
      </c>
      <c r="O91" s="6">
        <f t="shared" si="32"/>
        <v>1.3563895197010983E-3</v>
      </c>
      <c r="Q91" s="11">
        <f t="shared" si="33"/>
        <v>254326624</v>
      </c>
      <c r="R91" s="11">
        <f t="shared" si="33"/>
        <v>28049963</v>
      </c>
      <c r="S91" s="8">
        <f t="shared" si="33"/>
        <v>5764629822.3500004</v>
      </c>
      <c r="U91" s="6">
        <f t="shared" si="26"/>
        <v>0.54960883422621909</v>
      </c>
      <c r="V91" s="6">
        <f t="shared" si="26"/>
        <v>0.59671363309074821</v>
      </c>
      <c r="W91" s="6">
        <f t="shared" si="26"/>
        <v>3.6270645401378705E-2</v>
      </c>
      <c r="Y91" s="8">
        <f t="shared" si="34"/>
        <v>2324118132178.501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Top 25% to 50%</v>
      </c>
      <c r="C92" s="2">
        <v>2674008</v>
      </c>
      <c r="D92" s="2">
        <v>249783</v>
      </c>
      <c r="E92" s="3">
        <v>215422708.12999916</v>
      </c>
      <c r="G92" s="7">
        <f t="shared" si="27"/>
        <v>80.561729108513944</v>
      </c>
      <c r="H92" s="7">
        <f t="shared" si="28"/>
        <v>966.74074930216739</v>
      </c>
      <c r="I92" s="7">
        <f t="shared" si="29"/>
        <v>862.43942994518909</v>
      </c>
      <c r="J92" s="2">
        <f t="shared" si="30"/>
        <v>222834</v>
      </c>
      <c r="K92" s="18">
        <f t="shared" si="31"/>
        <v>10.705324221424195</v>
      </c>
      <c r="M92" s="5">
        <f t="shared" si="32"/>
        <v>5.778625912132517E-3</v>
      </c>
      <c r="N92" s="5">
        <f t="shared" si="32"/>
        <v>5.3136940470939788E-3</v>
      </c>
      <c r="O92" s="6">
        <f t="shared" si="32"/>
        <v>1.3554245283355685E-3</v>
      </c>
      <c r="Q92" s="11">
        <f t="shared" si="33"/>
        <v>257000632</v>
      </c>
      <c r="R92" s="11">
        <f t="shared" si="33"/>
        <v>28299746</v>
      </c>
      <c r="S92" s="8">
        <f t="shared" si="33"/>
        <v>5980052530.4799995</v>
      </c>
      <c r="U92" s="6">
        <f t="shared" si="26"/>
        <v>0.55538746013835161</v>
      </c>
      <c r="V92" s="6">
        <f t="shared" si="26"/>
        <v>0.60202732713784213</v>
      </c>
      <c r="W92" s="6">
        <f t="shared" si="26"/>
        <v>3.7626069929714269E-2</v>
      </c>
      <c r="Y92" s="8">
        <f t="shared" si="34"/>
        <v>2217809557599.189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Top 25% to 50%</v>
      </c>
      <c r="C93" s="2">
        <v>2595517</v>
      </c>
      <c r="D93" s="2">
        <v>242131</v>
      </c>
      <c r="E93" s="3">
        <v>214873894.59000015</v>
      </c>
      <c r="G93" s="7">
        <f t="shared" si="27"/>
        <v>82.786548726130533</v>
      </c>
      <c r="H93" s="7">
        <f t="shared" si="28"/>
        <v>993.43858471356634</v>
      </c>
      <c r="I93" s="7">
        <f t="shared" si="29"/>
        <v>887.42827060558193</v>
      </c>
      <c r="J93" s="2">
        <f t="shared" si="30"/>
        <v>216293.08333333334</v>
      </c>
      <c r="K93" s="18">
        <f t="shared" si="31"/>
        <v>10.719474168941606</v>
      </c>
      <c r="M93" s="5">
        <f t="shared" si="32"/>
        <v>5.6090040836005188E-3</v>
      </c>
      <c r="N93" s="5">
        <f t="shared" si="32"/>
        <v>5.1509112041928876E-3</v>
      </c>
      <c r="O93" s="6">
        <f t="shared" si="32"/>
        <v>1.3519714321413249E-3</v>
      </c>
      <c r="Q93" s="11">
        <f t="shared" si="33"/>
        <v>259596149</v>
      </c>
      <c r="R93" s="11">
        <f t="shared" si="33"/>
        <v>28541877</v>
      </c>
      <c r="S93" s="8">
        <f t="shared" si="33"/>
        <v>6194926425.0699997</v>
      </c>
      <c r="U93" s="6">
        <f t="shared" si="26"/>
        <v>0.56099646422195215</v>
      </c>
      <c r="V93" s="6">
        <f t="shared" si="26"/>
        <v>0.60717823834203499</v>
      </c>
      <c r="W93" s="6">
        <f t="shared" si="26"/>
        <v>3.8978041361855599E-2</v>
      </c>
      <c r="Y93" s="8">
        <f t="shared" si="34"/>
        <v>2116428553262.4463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Top 25% to 50%</v>
      </c>
      <c r="C94" s="2">
        <v>2526316</v>
      </c>
      <c r="D94" s="2">
        <v>235349</v>
      </c>
      <c r="E94" s="3">
        <v>214725044</v>
      </c>
      <c r="G94" s="7">
        <f t="shared" si="27"/>
        <v>84.995322833723094</v>
      </c>
      <c r="H94" s="7">
        <f t="shared" si="28"/>
        <v>1019.9438740046771</v>
      </c>
      <c r="I94" s="7">
        <f t="shared" si="29"/>
        <v>912.36862701774805</v>
      </c>
      <c r="J94" s="2">
        <f t="shared" si="30"/>
        <v>210526.33333333334</v>
      </c>
      <c r="K94" s="18">
        <f t="shared" si="31"/>
        <v>10.734339215378013</v>
      </c>
      <c r="M94" s="5">
        <f t="shared" si="32"/>
        <v>5.4594582738103151E-3</v>
      </c>
      <c r="N94" s="5">
        <f t="shared" si="32"/>
        <v>5.0066360812766313E-3</v>
      </c>
      <c r="O94" s="6">
        <f t="shared" si="32"/>
        <v>1.3510348746980786E-3</v>
      </c>
      <c r="Q94" s="11">
        <f t="shared" si="33"/>
        <v>262122465</v>
      </c>
      <c r="R94" s="11">
        <f t="shared" si="33"/>
        <v>28777226</v>
      </c>
      <c r="S94" s="8">
        <f t="shared" si="33"/>
        <v>6409651469.0699997</v>
      </c>
      <c r="U94" s="6">
        <f t="shared" si="26"/>
        <v>0.56645592249576249</v>
      </c>
      <c r="V94" s="6">
        <f t="shared" si="26"/>
        <v>0.61218487442331171</v>
      </c>
      <c r="W94" s="6">
        <f t="shared" si="26"/>
        <v>4.0329076236553678E-2</v>
      </c>
      <c r="Y94" s="8">
        <f t="shared" si="34"/>
        <v>2025238817280.1172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Top 25% to 50%</v>
      </c>
      <c r="C95" s="2">
        <v>2448849</v>
      </c>
      <c r="D95" s="2">
        <v>227877</v>
      </c>
      <c r="E95" s="3">
        <v>213619960.15000057</v>
      </c>
      <c r="G95" s="7">
        <f t="shared" si="27"/>
        <v>87.232802083754677</v>
      </c>
      <c r="H95" s="7">
        <f t="shared" si="28"/>
        <v>1046.7936250050561</v>
      </c>
      <c r="I95" s="7">
        <f t="shared" si="29"/>
        <v>937.43537149427357</v>
      </c>
      <c r="J95" s="2">
        <f t="shared" si="30"/>
        <v>204070.75</v>
      </c>
      <c r="K95" s="18">
        <f t="shared" si="31"/>
        <v>10.746363169604654</v>
      </c>
      <c r="M95" s="5">
        <f t="shared" si="32"/>
        <v>5.2920493455142258E-3</v>
      </c>
      <c r="N95" s="5">
        <f t="shared" si="32"/>
        <v>4.8476824218206781E-3</v>
      </c>
      <c r="O95" s="6">
        <f t="shared" si="32"/>
        <v>1.344081764837196E-3</v>
      </c>
      <c r="Q95" s="11">
        <f t="shared" si="33"/>
        <v>264571314</v>
      </c>
      <c r="R95" s="11">
        <f t="shared" si="33"/>
        <v>29005103</v>
      </c>
      <c r="S95" s="8">
        <f t="shared" si="33"/>
        <v>6623271429.2200003</v>
      </c>
      <c r="U95" s="6">
        <f t="shared" si="26"/>
        <v>0.57174797184127668</v>
      </c>
      <c r="V95" s="6">
        <f t="shared" si="26"/>
        <v>0.61703255684513236</v>
      </c>
      <c r="W95" s="6">
        <f t="shared" si="26"/>
        <v>4.1673158001390868E-2</v>
      </c>
      <c r="Y95" s="8">
        <f t="shared" si="34"/>
        <v>1929295166192.4431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Top 25% to 50%</v>
      </c>
      <c r="C96" s="2">
        <v>2375588</v>
      </c>
      <c r="D96" s="2">
        <v>221017</v>
      </c>
      <c r="E96" s="3">
        <v>212718002.73999977</v>
      </c>
      <c r="G96" s="7">
        <f t="shared" si="27"/>
        <v>89.543305800500661</v>
      </c>
      <c r="H96" s="7">
        <f t="shared" si="28"/>
        <v>1074.5196696060079</v>
      </c>
      <c r="I96" s="7">
        <f t="shared" si="29"/>
        <v>962.45086459412516</v>
      </c>
      <c r="J96" s="2">
        <f t="shared" si="30"/>
        <v>197965.66666666666</v>
      </c>
      <c r="K96" s="18">
        <f t="shared" si="31"/>
        <v>10.748440165236158</v>
      </c>
      <c r="M96" s="5">
        <f t="shared" si="32"/>
        <v>5.1337297320543027E-3</v>
      </c>
      <c r="N96" s="5">
        <f t="shared" si="32"/>
        <v>4.7017479860781948E-3</v>
      </c>
      <c r="O96" s="6">
        <f t="shared" si="32"/>
        <v>1.3384067122503937E-3</v>
      </c>
      <c r="Q96" s="11">
        <f t="shared" si="33"/>
        <v>266946902</v>
      </c>
      <c r="R96" s="11">
        <f t="shared" si="33"/>
        <v>29226120</v>
      </c>
      <c r="S96" s="8">
        <f t="shared" si="33"/>
        <v>6835989431.96</v>
      </c>
      <c r="U96" s="6">
        <f t="shared" si="26"/>
        <v>0.57688170157333096</v>
      </c>
      <c r="V96" s="6">
        <f t="shared" si="26"/>
        <v>0.6217343048312105</v>
      </c>
      <c r="W96" s="6">
        <f t="shared" si="26"/>
        <v>4.3011564713641266E-2</v>
      </c>
      <c r="Y96" s="8">
        <f t="shared" si="34"/>
        <v>1837976243691.3298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Top 25% to 50%</v>
      </c>
      <c r="C97" s="2">
        <v>2330696</v>
      </c>
      <c r="D97" s="2">
        <v>216696</v>
      </c>
      <c r="E97" s="3">
        <v>213968832.34000015</v>
      </c>
      <c r="G97" s="7">
        <f t="shared" si="27"/>
        <v>91.804693679484643</v>
      </c>
      <c r="H97" s="7">
        <f t="shared" si="28"/>
        <v>1101.6563241538156</v>
      </c>
      <c r="I97" s="7">
        <f t="shared" si="29"/>
        <v>987.41477618414808</v>
      </c>
      <c r="J97" s="2">
        <f t="shared" si="30"/>
        <v>194224.66666666666</v>
      </c>
      <c r="K97" s="18">
        <f t="shared" si="31"/>
        <v>10.755602318455347</v>
      </c>
      <c r="M97" s="5">
        <f t="shared" si="32"/>
        <v>5.0367165314776953E-3</v>
      </c>
      <c r="N97" s="5">
        <f t="shared" si="32"/>
        <v>4.6098263101535201E-3</v>
      </c>
      <c r="O97" s="6">
        <f t="shared" si="32"/>
        <v>1.3462768441196188E-3</v>
      </c>
      <c r="Q97" s="11">
        <f t="shared" si="33"/>
        <v>269277598</v>
      </c>
      <c r="R97" s="11">
        <f t="shared" si="33"/>
        <v>29442816</v>
      </c>
      <c r="S97" s="8">
        <f t="shared" si="33"/>
        <v>7049958264.3000002</v>
      </c>
      <c r="U97" s="6">
        <f t="shared" si="26"/>
        <v>0.58191841810480871</v>
      </c>
      <c r="V97" s="6">
        <f t="shared" si="26"/>
        <v>0.62634413114136411</v>
      </c>
      <c r="W97" s="6">
        <f t="shared" si="26"/>
        <v>4.4357841557760881E-2</v>
      </c>
      <c r="Y97" s="8">
        <f t="shared" si="34"/>
        <v>1771267363802.0527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Top 25% to 50%</v>
      </c>
      <c r="C98" s="2">
        <v>2277064</v>
      </c>
      <c r="D98" s="2">
        <v>211415</v>
      </c>
      <c r="E98" s="3">
        <v>214049998.18999958</v>
      </c>
      <c r="G98" s="7">
        <f t="shared" si="27"/>
        <v>94.002627150576174</v>
      </c>
      <c r="H98" s="7">
        <f t="shared" si="28"/>
        <v>1128.031525806914</v>
      </c>
      <c r="I98" s="7">
        <f t="shared" si="29"/>
        <v>1012.4636293072846</v>
      </c>
      <c r="J98" s="2">
        <f t="shared" si="30"/>
        <v>189755.33333333334</v>
      </c>
      <c r="K98" s="18">
        <f t="shared" si="31"/>
        <v>10.770588652650002</v>
      </c>
      <c r="M98" s="5">
        <f t="shared" si="32"/>
        <v>4.9208158816219389E-3</v>
      </c>
      <c r="N98" s="5">
        <f t="shared" si="32"/>
        <v>4.4974823225214424E-3</v>
      </c>
      <c r="O98" s="6">
        <f t="shared" si="32"/>
        <v>1.3467875339392178E-3</v>
      </c>
      <c r="Q98" s="11">
        <f t="shared" si="33"/>
        <v>271554662</v>
      </c>
      <c r="R98" s="11">
        <f t="shared" si="33"/>
        <v>29654231</v>
      </c>
      <c r="S98" s="8">
        <f t="shared" si="33"/>
        <v>7264008262.4899998</v>
      </c>
      <c r="U98" s="6">
        <f t="shared" si="26"/>
        <v>0.58683923398643068</v>
      </c>
      <c r="V98" s="6">
        <f t="shared" si="26"/>
        <v>0.63084161346388556</v>
      </c>
      <c r="W98" s="6">
        <f t="shared" si="26"/>
        <v>4.5704629091700102E-2</v>
      </c>
      <c r="Y98" s="8">
        <f t="shared" si="34"/>
        <v>1700412448730.5244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Top 25% to 50%</v>
      </c>
      <c r="C99" s="2">
        <v>2206027</v>
      </c>
      <c r="D99" s="2">
        <v>204668</v>
      </c>
      <c r="E99" s="3">
        <v>212333752.44000053</v>
      </c>
      <c r="G99" s="7">
        <f t="shared" si="27"/>
        <v>96.251656230862324</v>
      </c>
      <c r="H99" s="7">
        <f t="shared" si="28"/>
        <v>1155.019874770348</v>
      </c>
      <c r="I99" s="7">
        <f t="shared" si="29"/>
        <v>1037.4545724783577</v>
      </c>
      <c r="J99" s="2">
        <f t="shared" si="30"/>
        <v>183835.58333333334</v>
      </c>
      <c r="K99" s="18">
        <f t="shared" si="31"/>
        <v>10.778563331834972</v>
      </c>
      <c r="M99" s="5">
        <f t="shared" si="32"/>
        <v>4.7673024108618829E-3</v>
      </c>
      <c r="N99" s="5">
        <f t="shared" si="32"/>
        <v>4.3539517630528518E-3</v>
      </c>
      <c r="O99" s="6">
        <f t="shared" si="32"/>
        <v>1.3359890363880841E-3</v>
      </c>
      <c r="Q99" s="11">
        <f t="shared" si="33"/>
        <v>273760689</v>
      </c>
      <c r="R99" s="11">
        <f t="shared" si="33"/>
        <v>29858899</v>
      </c>
      <c r="S99" s="8">
        <f t="shared" si="33"/>
        <v>7476342014.9300003</v>
      </c>
      <c r="U99" s="6">
        <f t="shared" si="26"/>
        <v>0.59160653639729255</v>
      </c>
      <c r="V99" s="6">
        <f t="shared" si="26"/>
        <v>0.63519556522693832</v>
      </c>
      <c r="W99" s="6">
        <f t="shared" si="26"/>
        <v>4.7040618128088185E-2</v>
      </c>
      <c r="Y99" s="8">
        <f t="shared" si="34"/>
        <v>1617794929462.7808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Top 25% to 50%</v>
      </c>
      <c r="C100" s="2">
        <v>2164006</v>
      </c>
      <c r="D100" s="2">
        <v>200681</v>
      </c>
      <c r="E100" s="3">
        <v>213207895.40999985</v>
      </c>
      <c r="G100" s="7">
        <f t="shared" si="27"/>
        <v>98.524632283829092</v>
      </c>
      <c r="H100" s="7">
        <f t="shared" si="28"/>
        <v>1182.2955874059492</v>
      </c>
      <c r="I100" s="7">
        <f t="shared" si="29"/>
        <v>1062.4219303770653</v>
      </c>
      <c r="J100" s="2">
        <f t="shared" si="30"/>
        <v>180333.83333333334</v>
      </c>
      <c r="K100" s="18">
        <f t="shared" si="31"/>
        <v>10.783312819848415</v>
      </c>
      <c r="M100" s="5">
        <f t="shared" si="32"/>
        <v>4.6764935428802905E-3</v>
      </c>
      <c r="N100" s="5">
        <f t="shared" si="32"/>
        <v>4.2691353497430438E-3</v>
      </c>
      <c r="O100" s="6">
        <f t="shared" si="32"/>
        <v>1.3414890824746562E-3</v>
      </c>
      <c r="Q100" s="11">
        <f t="shared" si="33"/>
        <v>275924695</v>
      </c>
      <c r="R100" s="11">
        <f t="shared" si="33"/>
        <v>30059580</v>
      </c>
      <c r="S100" s="8">
        <f t="shared" si="33"/>
        <v>7689549910.3400002</v>
      </c>
      <c r="U100" s="6">
        <f t="shared" si="26"/>
        <v>0.59628302994017279</v>
      </c>
      <c r="V100" s="6">
        <f t="shared" si="26"/>
        <v>0.63946470057668137</v>
      </c>
      <c r="W100" s="6">
        <f t="shared" si="26"/>
        <v>4.8382107210562839E-2</v>
      </c>
      <c r="Y100" s="8">
        <f t="shared" si="34"/>
        <v>1557929873280.6431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Top 25% to 50%</v>
      </c>
      <c r="C101" s="2">
        <v>2110335</v>
      </c>
      <c r="D101" s="2">
        <v>195592</v>
      </c>
      <c r="E101" s="3">
        <v>212692743.44999981</v>
      </c>
      <c r="G101" s="7">
        <f t="shared" si="27"/>
        <v>100.78624647271633</v>
      </c>
      <c r="H101" s="7">
        <f t="shared" si="28"/>
        <v>1209.4349576725958</v>
      </c>
      <c r="I101" s="7">
        <f t="shared" si="29"/>
        <v>1087.4306896498824</v>
      </c>
      <c r="J101" s="2">
        <f t="shared" si="30"/>
        <v>175861.25</v>
      </c>
      <c r="K101" s="18">
        <f t="shared" si="31"/>
        <v>10.789475029653564</v>
      </c>
      <c r="M101" s="5">
        <f t="shared" si="32"/>
        <v>4.5605086126444556E-3</v>
      </c>
      <c r="N101" s="5">
        <f t="shared" si="32"/>
        <v>4.1608758244524461E-3</v>
      </c>
      <c r="O101" s="6">
        <f t="shared" si="32"/>
        <v>1.3382477825742631E-3</v>
      </c>
      <c r="Q101" s="11">
        <f t="shared" si="33"/>
        <v>278035030</v>
      </c>
      <c r="R101" s="11">
        <f t="shared" si="33"/>
        <v>30255172</v>
      </c>
      <c r="S101" s="8">
        <f t="shared" si="33"/>
        <v>7902242653.79</v>
      </c>
      <c r="U101" s="6">
        <f t="shared" si="26"/>
        <v>0.60084353855281725</v>
      </c>
      <c r="V101" s="6">
        <f t="shared" si="26"/>
        <v>0.64362557640113383</v>
      </c>
      <c r="W101" s="6">
        <f t="shared" si="26"/>
        <v>4.9720354993137102E-2</v>
      </c>
      <c r="Y101" s="8">
        <f t="shared" si="34"/>
        <v>1491363499254.3208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Top 25% to 50%</v>
      </c>
      <c r="C102" s="2">
        <v>2481595</v>
      </c>
      <c r="D102" s="2">
        <v>229819</v>
      </c>
      <c r="E102" s="3">
        <v>256250087.56000042</v>
      </c>
      <c r="G102" s="7">
        <f t="shared" si="27"/>
        <v>103.2602368879694</v>
      </c>
      <c r="H102" s="7">
        <f t="shared" si="28"/>
        <v>1239.1228426556327</v>
      </c>
      <c r="I102" s="7">
        <f t="shared" si="29"/>
        <v>1115.0082785148331</v>
      </c>
      <c r="J102" s="2">
        <f t="shared" si="30"/>
        <v>206799.58333333334</v>
      </c>
      <c r="K102" s="18">
        <f t="shared" si="31"/>
        <v>10.798041067100632</v>
      </c>
      <c r="M102" s="5">
        <f t="shared" si="32"/>
        <v>5.3628146102848214E-3</v>
      </c>
      <c r="N102" s="5">
        <f t="shared" si="32"/>
        <v>4.8889950565454456E-3</v>
      </c>
      <c r="O102" s="6">
        <f t="shared" si="32"/>
        <v>1.6123075282173272E-3</v>
      </c>
      <c r="Q102" s="11">
        <f t="shared" si="33"/>
        <v>280516625</v>
      </c>
      <c r="R102" s="11">
        <f t="shared" si="33"/>
        <v>30484991</v>
      </c>
      <c r="S102" s="8">
        <f t="shared" si="33"/>
        <v>8158492741.3500004</v>
      </c>
      <c r="U102" s="6">
        <f t="shared" si="26"/>
        <v>0.60620635316310212</v>
      </c>
      <c r="V102" s="6">
        <f t="shared" si="26"/>
        <v>0.64851457145767932</v>
      </c>
      <c r="W102" s="6">
        <f t="shared" si="26"/>
        <v>5.1332662521354433E-2</v>
      </c>
      <c r="Y102" s="8">
        <f t="shared" si="34"/>
        <v>1718156034072.7053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Top 25% to 50%</v>
      </c>
      <c r="C103" s="2">
        <v>2768453</v>
      </c>
      <c r="D103" s="2">
        <v>256493</v>
      </c>
      <c r="E103" s="3">
        <v>294298581.44999981</v>
      </c>
      <c r="G103" s="7">
        <f t="shared" si="27"/>
        <v>106.30434450214608</v>
      </c>
      <c r="H103" s="7">
        <f t="shared" si="28"/>
        <v>1275.652134025753</v>
      </c>
      <c r="I103" s="7">
        <f t="shared" si="29"/>
        <v>1147.3942035455152</v>
      </c>
      <c r="J103" s="2">
        <f t="shared" si="30"/>
        <v>230704.41666666666</v>
      </c>
      <c r="K103" s="18">
        <f t="shared" si="31"/>
        <v>10.793483642828459</v>
      </c>
      <c r="M103" s="5">
        <f t="shared" si="32"/>
        <v>5.982724899222816E-3</v>
      </c>
      <c r="N103" s="5">
        <f t="shared" si="32"/>
        <v>5.4564374966321796E-3</v>
      </c>
      <c r="O103" s="6">
        <f t="shared" si="32"/>
        <v>1.8517059757273714E-3</v>
      </c>
      <c r="Q103" s="11">
        <f t="shared" si="33"/>
        <v>283285078</v>
      </c>
      <c r="R103" s="11">
        <f t="shared" si="33"/>
        <v>30741484</v>
      </c>
      <c r="S103" s="8">
        <f t="shared" si="33"/>
        <v>8452791322.8000002</v>
      </c>
      <c r="U103" s="6">
        <f t="shared" si="26"/>
        <v>0.61218907806232492</v>
      </c>
      <c r="V103" s="6">
        <f t="shared" si="26"/>
        <v>0.65397100895431148</v>
      </c>
      <c r="W103" s="6">
        <f t="shared" si="26"/>
        <v>5.3184368497081802E-2</v>
      </c>
      <c r="Y103" s="8">
        <f t="shared" si="34"/>
        <v>1868489842526.8445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Top 25% to 50%</v>
      </c>
      <c r="C104" s="2">
        <v>2701613</v>
      </c>
      <c r="D104" s="2">
        <v>250979</v>
      </c>
      <c r="E104" s="3">
        <v>296761695.40000057</v>
      </c>
      <c r="G104" s="7">
        <f t="shared" si="27"/>
        <v>109.84611615357217</v>
      </c>
      <c r="H104" s="7">
        <f t="shared" si="28"/>
        <v>1318.1533938428661</v>
      </c>
      <c r="I104" s="7">
        <f t="shared" si="29"/>
        <v>1182.4164388255615</v>
      </c>
      <c r="J104" s="2">
        <f t="shared" si="30"/>
        <v>225134.41666666666</v>
      </c>
      <c r="K104" s="18">
        <f t="shared" si="31"/>
        <v>10.764299005096044</v>
      </c>
      <c r="M104" s="5">
        <f t="shared" si="32"/>
        <v>5.8382812939804466E-3</v>
      </c>
      <c r="N104" s="5">
        <f t="shared" si="32"/>
        <v>5.3391368437627849E-3</v>
      </c>
      <c r="O104" s="6">
        <f t="shared" si="32"/>
        <v>1.8672037154638056E-3</v>
      </c>
      <c r="Q104" s="11">
        <f t="shared" si="33"/>
        <v>285986691</v>
      </c>
      <c r="R104" s="11">
        <f t="shared" si="33"/>
        <v>30992463</v>
      </c>
      <c r="S104" s="8">
        <f t="shared" si="33"/>
        <v>8749553018.2000008</v>
      </c>
      <c r="U104" s="6">
        <f t="shared" si="26"/>
        <v>0.61802735935630537</v>
      </c>
      <c r="V104" s="6">
        <f t="shared" si="26"/>
        <v>0.65931014579807423</v>
      </c>
      <c r="W104" s="6">
        <f t="shared" si="26"/>
        <v>5.5051572212545606E-2</v>
      </c>
      <c r="Y104" s="8">
        <f t="shared" si="34"/>
        <v>1769323039906.6655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Top 25% to 50%</v>
      </c>
      <c r="C105" s="2">
        <v>2238620</v>
      </c>
      <c r="D105" s="2">
        <v>207170</v>
      </c>
      <c r="E105" s="3">
        <v>251693301.94999886</v>
      </c>
      <c r="G105" s="7">
        <f t="shared" si="27"/>
        <v>112.43234758467219</v>
      </c>
      <c r="H105" s="7">
        <f t="shared" si="28"/>
        <v>1349.1881710160662</v>
      </c>
      <c r="I105" s="7">
        <f t="shared" si="29"/>
        <v>1214.9119175073556</v>
      </c>
      <c r="J105" s="2">
        <f t="shared" si="30"/>
        <v>186551.66666666666</v>
      </c>
      <c r="K105" s="18">
        <f t="shared" si="31"/>
        <v>10.805715113192065</v>
      </c>
      <c r="M105" s="5">
        <f t="shared" si="32"/>
        <v>4.8377370372183238E-3</v>
      </c>
      <c r="N105" s="5">
        <f t="shared" si="32"/>
        <v>4.4071774129402705E-3</v>
      </c>
      <c r="O105" s="6">
        <f t="shared" si="32"/>
        <v>1.5836365536493376E-3</v>
      </c>
      <c r="Q105" s="11">
        <f t="shared" si="33"/>
        <v>288225311</v>
      </c>
      <c r="R105" s="11">
        <f t="shared" si="33"/>
        <v>31199633</v>
      </c>
      <c r="S105" s="8">
        <f t="shared" si="33"/>
        <v>9001246320.1499996</v>
      </c>
      <c r="U105" s="6">
        <f t="shared" si="26"/>
        <v>0.62286509639352372</v>
      </c>
      <c r="V105" s="6">
        <f t="shared" si="26"/>
        <v>0.66371732321101451</v>
      </c>
      <c r="W105" s="6">
        <f t="shared" si="26"/>
        <v>5.6635208766194947E-2</v>
      </c>
      <c r="Y105" s="8">
        <f t="shared" si="34"/>
        <v>1433821428779.7234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Top 25% to 50%</v>
      </c>
      <c r="C106" s="2">
        <v>2539642</v>
      </c>
      <c r="D106" s="2">
        <v>234930</v>
      </c>
      <c r="E106" s="3">
        <v>293055655.92000008</v>
      </c>
      <c r="G106" s="7">
        <f t="shared" si="27"/>
        <v>115.39250647138458</v>
      </c>
      <c r="H106" s="7">
        <f t="shared" si="28"/>
        <v>1384.7100776566149</v>
      </c>
      <c r="I106" s="7">
        <f t="shared" si="29"/>
        <v>1247.4169153364835</v>
      </c>
      <c r="J106" s="2">
        <f t="shared" si="30"/>
        <v>211636.83333333334</v>
      </c>
      <c r="K106" s="18">
        <f t="shared" si="31"/>
        <v>10.810207295790235</v>
      </c>
      <c r="M106" s="5">
        <f t="shared" si="32"/>
        <v>5.48825623137255E-3</v>
      </c>
      <c r="N106" s="5">
        <f t="shared" si="32"/>
        <v>4.9977225931460041E-3</v>
      </c>
      <c r="O106" s="6">
        <f t="shared" si="32"/>
        <v>1.8438855757106774E-3</v>
      </c>
      <c r="Q106" s="11">
        <f t="shared" ref="Q106:S121" si="35">+Q105+C106</f>
        <v>290764953</v>
      </c>
      <c r="R106" s="11">
        <f t="shared" si="35"/>
        <v>31434563</v>
      </c>
      <c r="S106" s="8">
        <f t="shared" si="35"/>
        <v>9294301976.0699997</v>
      </c>
      <c r="U106" s="6">
        <f t="shared" si="26"/>
        <v>0.62835335262489622</v>
      </c>
      <c r="V106" s="6">
        <f t="shared" si="26"/>
        <v>0.66871504580416052</v>
      </c>
      <c r="W106" s="6">
        <f t="shared" si="26"/>
        <v>5.8479094341905624E-2</v>
      </c>
      <c r="Y106" s="8">
        <f t="shared" si="34"/>
        <v>1585207464713.699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Top 25% to 50%</v>
      </c>
      <c r="C107" s="2">
        <v>2448929</v>
      </c>
      <c r="D107" s="2">
        <v>226367</v>
      </c>
      <c r="E107" s="3">
        <v>290292936.89999962</v>
      </c>
      <c r="G107" s="7">
        <f t="shared" si="27"/>
        <v>118.53873138012561</v>
      </c>
      <c r="H107" s="7">
        <f t="shared" si="28"/>
        <v>1422.4647765615073</v>
      </c>
      <c r="I107" s="7">
        <f t="shared" si="29"/>
        <v>1282.3995410108348</v>
      </c>
      <c r="J107" s="2">
        <f t="shared" si="30"/>
        <v>204077.41666666666</v>
      </c>
      <c r="K107" s="18">
        <f t="shared" si="31"/>
        <v>10.818401092031966</v>
      </c>
      <c r="M107" s="5">
        <f t="shared" si="32"/>
        <v>5.2922222283451562E-3</v>
      </c>
      <c r="N107" s="5">
        <f t="shared" si="32"/>
        <v>4.8155598273642427E-3</v>
      </c>
      <c r="O107" s="6">
        <f t="shared" si="32"/>
        <v>1.8265027419457798E-3</v>
      </c>
      <c r="Q107" s="11">
        <f t="shared" si="35"/>
        <v>293213882</v>
      </c>
      <c r="R107" s="11">
        <f t="shared" si="35"/>
        <v>31660930</v>
      </c>
      <c r="S107" s="8">
        <f t="shared" si="35"/>
        <v>9584594912.9699993</v>
      </c>
      <c r="U107" s="6">
        <f t="shared" si="26"/>
        <v>0.63364557485324136</v>
      </c>
      <c r="V107" s="6">
        <f t="shared" si="26"/>
        <v>0.67353060563152478</v>
      </c>
      <c r="W107" s="6">
        <f t="shared" si="26"/>
        <v>6.0305597083851407E-2</v>
      </c>
      <c r="Y107" s="8">
        <f t="shared" si="34"/>
        <v>1486702766848.5005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Top 25% to 50%</v>
      </c>
      <c r="C108" s="2">
        <v>2043582</v>
      </c>
      <c r="D108" s="2">
        <v>188700</v>
      </c>
      <c r="E108" s="3">
        <v>248122221.65999985</v>
      </c>
      <c r="G108" s="7">
        <f t="shared" si="27"/>
        <v>121.41534896079523</v>
      </c>
      <c r="H108" s="7">
        <f t="shared" si="28"/>
        <v>1456.9841875295429</v>
      </c>
      <c r="I108" s="7">
        <f t="shared" si="29"/>
        <v>1314.9031354530994</v>
      </c>
      <c r="J108" s="2">
        <f t="shared" si="30"/>
        <v>170298.5</v>
      </c>
      <c r="K108" s="18">
        <f t="shared" si="31"/>
        <v>10.829793322734499</v>
      </c>
      <c r="M108" s="5">
        <f t="shared" si="32"/>
        <v>4.4162530174807237E-3</v>
      </c>
      <c r="N108" s="5">
        <f t="shared" si="32"/>
        <v>4.0142606449863833E-3</v>
      </c>
      <c r="O108" s="6">
        <f t="shared" si="32"/>
        <v>1.561167567627681E-3</v>
      </c>
      <c r="Q108" s="11">
        <f t="shared" si="35"/>
        <v>295257464</v>
      </c>
      <c r="R108" s="11">
        <f t="shared" si="35"/>
        <v>31849630</v>
      </c>
      <c r="S108" s="8">
        <f t="shared" si="35"/>
        <v>9832717134.6299992</v>
      </c>
      <c r="U108" s="6">
        <f t="shared" si="26"/>
        <v>0.63806182787072208</v>
      </c>
      <c r="V108" s="6">
        <f t="shared" si="26"/>
        <v>0.67754486627651112</v>
      </c>
      <c r="W108" s="6">
        <f t="shared" si="26"/>
        <v>6.1866764651479084E-2</v>
      </c>
      <c r="Y108" s="8">
        <f t="shared" si="34"/>
        <v>1209092925761.4036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Top 25% to 50%</v>
      </c>
      <c r="C109" s="2">
        <v>2333561</v>
      </c>
      <c r="D109" s="2">
        <v>215259</v>
      </c>
      <c r="E109" s="3">
        <v>290046381.25</v>
      </c>
      <c r="G109" s="7">
        <f t="shared" si="27"/>
        <v>124.29346447339495</v>
      </c>
      <c r="H109" s="7">
        <f t="shared" si="28"/>
        <v>1491.5215736807395</v>
      </c>
      <c r="I109" s="7">
        <f t="shared" si="29"/>
        <v>1347.4297532275073</v>
      </c>
      <c r="J109" s="2">
        <f t="shared" si="30"/>
        <v>194463.41666666666</v>
      </c>
      <c r="K109" s="18">
        <f t="shared" si="31"/>
        <v>10.840712815724313</v>
      </c>
      <c r="M109" s="5">
        <f t="shared" si="32"/>
        <v>5.0429078978603912E-3</v>
      </c>
      <c r="N109" s="5">
        <f t="shared" si="32"/>
        <v>4.5792566623165014E-3</v>
      </c>
      <c r="O109" s="6">
        <f t="shared" si="32"/>
        <v>1.8249514311368584E-3</v>
      </c>
      <c r="Q109" s="11">
        <f t="shared" si="35"/>
        <v>297591025</v>
      </c>
      <c r="R109" s="11">
        <f t="shared" si="35"/>
        <v>32064889</v>
      </c>
      <c r="S109" s="8">
        <f t="shared" si="35"/>
        <v>10122763515.879999</v>
      </c>
      <c r="U109" s="6">
        <f t="shared" si="26"/>
        <v>0.64310473576858251</v>
      </c>
      <c r="V109" s="6">
        <f t="shared" si="26"/>
        <v>0.68212412293882763</v>
      </c>
      <c r="W109" s="6">
        <f t="shared" si="26"/>
        <v>6.3691716082615937E-2</v>
      </c>
      <c r="Y109" s="8">
        <f t="shared" si="34"/>
        <v>1345100389743.2825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Top 25% to 50%</v>
      </c>
      <c r="C110" s="2">
        <v>2260536</v>
      </c>
      <c r="D110" s="2">
        <v>208535</v>
      </c>
      <c r="E110" s="3">
        <v>288282976.53000069</v>
      </c>
      <c r="G110" s="7">
        <f t="shared" si="27"/>
        <v>127.52859345305745</v>
      </c>
      <c r="H110" s="7">
        <f t="shared" si="28"/>
        <v>1530.3431214366894</v>
      </c>
      <c r="I110" s="7">
        <f t="shared" si="29"/>
        <v>1382.4201046826704</v>
      </c>
      <c r="J110" s="2">
        <f t="shared" si="30"/>
        <v>188378</v>
      </c>
      <c r="K110" s="18">
        <f t="shared" si="31"/>
        <v>10.84007960294435</v>
      </c>
      <c r="M110" s="5">
        <f t="shared" si="32"/>
        <v>4.8850982887517136E-3</v>
      </c>
      <c r="N110" s="5">
        <f t="shared" si="32"/>
        <v>4.4362153873992336E-3</v>
      </c>
      <c r="O110" s="6">
        <f t="shared" si="32"/>
        <v>1.8138562126632915E-3</v>
      </c>
      <c r="Q110" s="11">
        <f t="shared" si="35"/>
        <v>299851561</v>
      </c>
      <c r="R110" s="11">
        <f t="shared" si="35"/>
        <v>32273424</v>
      </c>
      <c r="S110" s="8">
        <f t="shared" si="35"/>
        <v>10411046492.41</v>
      </c>
      <c r="U110" s="6">
        <f t="shared" si="26"/>
        <v>0.64798983405733424</v>
      </c>
      <c r="V110" s="6">
        <f t="shared" si="26"/>
        <v>0.68656033832622687</v>
      </c>
      <c r="W110" s="6">
        <f t="shared" si="26"/>
        <v>6.550557229527923E-2</v>
      </c>
      <c r="Y110" s="8">
        <f t="shared" si="34"/>
        <v>1264824290860.2427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Top 25% to 50%</v>
      </c>
      <c r="C111" s="2">
        <v>1872709</v>
      </c>
      <c r="D111" s="2">
        <v>172807</v>
      </c>
      <c r="E111" s="3">
        <v>244512991.64999962</v>
      </c>
      <c r="G111" s="7">
        <f t="shared" si="27"/>
        <v>130.56646368976686</v>
      </c>
      <c r="H111" s="7">
        <f t="shared" si="28"/>
        <v>1566.7975642772024</v>
      </c>
      <c r="I111" s="7">
        <f t="shared" si="29"/>
        <v>1414.9484202028832</v>
      </c>
      <c r="J111" s="2">
        <f t="shared" si="30"/>
        <v>156059.08333333334</v>
      </c>
      <c r="K111" s="18">
        <f t="shared" si="31"/>
        <v>10.836997343857599</v>
      </c>
      <c r="M111" s="5">
        <f t="shared" si="32"/>
        <v>4.0469904178610438E-3</v>
      </c>
      <c r="N111" s="5">
        <f t="shared" si="32"/>
        <v>3.6761650200220555E-3</v>
      </c>
      <c r="O111" s="6">
        <f t="shared" si="32"/>
        <v>1.538458546250942E-3</v>
      </c>
      <c r="Q111" s="11">
        <f t="shared" si="35"/>
        <v>301724270</v>
      </c>
      <c r="R111" s="11">
        <f t="shared" si="35"/>
        <v>32446231</v>
      </c>
      <c r="S111" s="8">
        <f t="shared" si="35"/>
        <v>10655559484.059999</v>
      </c>
      <c r="U111" s="6">
        <f t="shared" si="26"/>
        <v>0.65203682447519529</v>
      </c>
      <c r="V111" s="6">
        <f t="shared" si="26"/>
        <v>0.69023650334624898</v>
      </c>
      <c r="W111" s="6">
        <f t="shared" si="26"/>
        <v>6.7044030841530183E-2</v>
      </c>
      <c r="Y111" s="8">
        <f t="shared" si="34"/>
        <v>1018550288609.3488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Top 25% to 50%</v>
      </c>
      <c r="C112" s="2">
        <v>2135848</v>
      </c>
      <c r="D112" s="2">
        <v>196988</v>
      </c>
      <c r="E112" s="3">
        <v>285122209.61000061</v>
      </c>
      <c r="G112" s="7">
        <f t="shared" si="27"/>
        <v>133.49368007929431</v>
      </c>
      <c r="H112" s="7">
        <f t="shared" si="28"/>
        <v>1601.9241609515316</v>
      </c>
      <c r="I112" s="7">
        <f t="shared" si="29"/>
        <v>1447.4090280118617</v>
      </c>
      <c r="J112" s="2">
        <f t="shared" si="30"/>
        <v>177987.33333333334</v>
      </c>
      <c r="K112" s="18">
        <f t="shared" si="31"/>
        <v>10.842528478892115</v>
      </c>
      <c r="M112" s="5">
        <f t="shared" si="32"/>
        <v>4.615643108463555E-3</v>
      </c>
      <c r="N112" s="5">
        <f t="shared" si="32"/>
        <v>4.1905732693936285E-3</v>
      </c>
      <c r="O112" s="6">
        <f t="shared" si="32"/>
        <v>1.7939688895073015E-3</v>
      </c>
      <c r="Q112" s="11">
        <f t="shared" si="35"/>
        <v>303860118</v>
      </c>
      <c r="R112" s="11">
        <f t="shared" si="35"/>
        <v>32643219</v>
      </c>
      <c r="S112" s="8">
        <f t="shared" si="35"/>
        <v>10940681693.67</v>
      </c>
      <c r="U112" s="6">
        <f t="shared" si="26"/>
        <v>0.65665246758365881</v>
      </c>
      <c r="V112" s="6">
        <f t="shared" si="26"/>
        <v>0.69442707661564262</v>
      </c>
      <c r="W112" s="6">
        <f t="shared" si="26"/>
        <v>6.8837999731037477E-2</v>
      </c>
      <c r="Y112" s="8">
        <f t="shared" si="34"/>
        <v>1129944012535.6982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Top 25% to 50%</v>
      </c>
      <c r="C113" s="2">
        <v>2066321</v>
      </c>
      <c r="D113" s="2">
        <v>190426</v>
      </c>
      <c r="E113" s="3">
        <v>282290634.37999916</v>
      </c>
      <c r="G113" s="7">
        <f t="shared" si="27"/>
        <v>136.61509241787658</v>
      </c>
      <c r="H113" s="7">
        <f t="shared" si="28"/>
        <v>1639.3811090145191</v>
      </c>
      <c r="I113" s="7">
        <f t="shared" si="29"/>
        <v>1482.4164472288403</v>
      </c>
      <c r="J113" s="2">
        <f t="shared" si="30"/>
        <v>172193.41666666666</v>
      </c>
      <c r="K113" s="18">
        <f t="shared" si="31"/>
        <v>10.851044500225809</v>
      </c>
      <c r="M113" s="5">
        <f t="shared" si="32"/>
        <v>4.4653928011373096E-3</v>
      </c>
      <c r="N113" s="5">
        <f t="shared" si="32"/>
        <v>4.0509782595769843E-3</v>
      </c>
      <c r="O113" s="6">
        <f t="shared" si="32"/>
        <v>1.7761528173119074E-3</v>
      </c>
      <c r="Q113" s="11">
        <f t="shared" si="35"/>
        <v>305926439</v>
      </c>
      <c r="R113" s="11">
        <f t="shared" si="35"/>
        <v>32833645</v>
      </c>
      <c r="S113" s="8">
        <f t="shared" si="35"/>
        <v>11222972328.049999</v>
      </c>
      <c r="U113" s="6">
        <f t="shared" si="26"/>
        <v>0.66111786038479614</v>
      </c>
      <c r="V113" s="6">
        <f t="shared" si="26"/>
        <v>0.69847805487521952</v>
      </c>
      <c r="W113" s="6">
        <f t="shared" si="26"/>
        <v>7.0614152548349379E-2</v>
      </c>
      <c r="Y113" s="8">
        <f t="shared" si="34"/>
        <v>1060900996690.0383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Top 25% to 50%</v>
      </c>
      <c r="C114" s="2">
        <v>2878212</v>
      </c>
      <c r="D114" s="2">
        <v>264856</v>
      </c>
      <c r="E114" s="3">
        <v>403867732.23000145</v>
      </c>
      <c r="G114" s="7">
        <f t="shared" si="27"/>
        <v>140.31896616024164</v>
      </c>
      <c r="H114" s="7">
        <f t="shared" si="28"/>
        <v>1683.8275939228997</v>
      </c>
      <c r="I114" s="7">
        <f t="shared" si="29"/>
        <v>1524.8577801899955</v>
      </c>
      <c r="J114" s="2">
        <f t="shared" si="30"/>
        <v>239851</v>
      </c>
      <c r="K114" s="18">
        <f t="shared" si="31"/>
        <v>10.867082490107832</v>
      </c>
      <c r="M114" s="5">
        <f t="shared" si="32"/>
        <v>6.2199179822239716E-3</v>
      </c>
      <c r="N114" s="5">
        <f t="shared" si="32"/>
        <v>5.6343456141415655E-3</v>
      </c>
      <c r="O114" s="6">
        <f t="shared" si="32"/>
        <v>2.5411073661624544E-3</v>
      </c>
      <c r="Q114" s="11">
        <f t="shared" si="35"/>
        <v>308804651</v>
      </c>
      <c r="R114" s="11">
        <f t="shared" si="35"/>
        <v>33098501</v>
      </c>
      <c r="S114" s="8">
        <f t="shared" si="35"/>
        <v>11626840060.280001</v>
      </c>
      <c r="U114" s="6">
        <f t="shared" si="26"/>
        <v>0.66733777836702013</v>
      </c>
      <c r="V114" s="6">
        <f t="shared" si="26"/>
        <v>0.70411240048936119</v>
      </c>
      <c r="W114" s="6">
        <f t="shared" si="26"/>
        <v>7.3155259914511842E-2</v>
      </c>
      <c r="Y114" s="8">
        <f t="shared" si="34"/>
        <v>1425297784169.2876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Top 25% to 50%</v>
      </c>
      <c r="C115" s="2">
        <v>2770470</v>
      </c>
      <c r="D115" s="2">
        <v>254845</v>
      </c>
      <c r="E115" s="3">
        <v>401330683.3599987</v>
      </c>
      <c r="G115" s="7">
        <f t="shared" si="27"/>
        <v>144.86014407663635</v>
      </c>
      <c r="H115" s="7">
        <f t="shared" si="28"/>
        <v>1738.3217289196361</v>
      </c>
      <c r="I115" s="7">
        <f t="shared" si="29"/>
        <v>1574.8030503247021</v>
      </c>
      <c r="J115" s="2">
        <f t="shared" si="30"/>
        <v>230872.5</v>
      </c>
      <c r="K115" s="18">
        <f t="shared" si="31"/>
        <v>10.87119621730856</v>
      </c>
      <c r="M115" s="5">
        <f t="shared" si="32"/>
        <v>5.9870837075976496E-3</v>
      </c>
      <c r="N115" s="5">
        <f t="shared" si="32"/>
        <v>5.4213791948678047E-3</v>
      </c>
      <c r="O115" s="6">
        <f t="shared" si="32"/>
        <v>2.525144433109396E-3</v>
      </c>
      <c r="Q115" s="11">
        <f t="shared" si="35"/>
        <v>311575121</v>
      </c>
      <c r="R115" s="11">
        <f t="shared" si="35"/>
        <v>33353346</v>
      </c>
      <c r="S115" s="8">
        <f t="shared" si="35"/>
        <v>12028170743.639999</v>
      </c>
      <c r="U115" s="6">
        <f t="shared" si="26"/>
        <v>0.67332486207461772</v>
      </c>
      <c r="V115" s="6">
        <f t="shared" si="26"/>
        <v>0.70953377968422893</v>
      </c>
      <c r="W115" s="6">
        <f t="shared" si="26"/>
        <v>7.568040434762123E-2</v>
      </c>
      <c r="Y115" s="8">
        <f t="shared" si="34"/>
        <v>1311290657366.5012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Top 25% to 50%</v>
      </c>
      <c r="C116" s="2">
        <v>2665402</v>
      </c>
      <c r="D116" s="2">
        <v>244986</v>
      </c>
      <c r="E116" s="3">
        <v>398062685.31999969</v>
      </c>
      <c r="G116" s="7">
        <f t="shared" si="27"/>
        <v>149.3443335451837</v>
      </c>
      <c r="H116" s="7">
        <f t="shared" si="28"/>
        <v>1792.1320025422044</v>
      </c>
      <c r="I116" s="7">
        <f t="shared" si="29"/>
        <v>1624.8385022817617</v>
      </c>
      <c r="J116" s="2">
        <f t="shared" si="30"/>
        <v>222116.83333333334</v>
      </c>
      <c r="K116" s="18">
        <f t="shared" si="31"/>
        <v>10.879813540365571</v>
      </c>
      <c r="M116" s="5">
        <f t="shared" si="32"/>
        <v>5.7600280415951773E-3</v>
      </c>
      <c r="N116" s="5">
        <f t="shared" si="32"/>
        <v>5.2116463082810495E-3</v>
      </c>
      <c r="O116" s="6">
        <f t="shared" si="32"/>
        <v>2.5045824192882061E-3</v>
      </c>
      <c r="Q116" s="11">
        <f t="shared" si="35"/>
        <v>314240523</v>
      </c>
      <c r="R116" s="11">
        <f t="shared" si="35"/>
        <v>33598332</v>
      </c>
      <c r="S116" s="8">
        <f t="shared" si="35"/>
        <v>12426233428.959999</v>
      </c>
      <c r="U116" s="6">
        <f t="shared" si="26"/>
        <v>0.67908489011621287</v>
      </c>
      <c r="V116" s="6">
        <f t="shared" si="26"/>
        <v>0.71474542599251001</v>
      </c>
      <c r="W116" s="6">
        <f t="shared" si="26"/>
        <v>7.8184986766909437E-2</v>
      </c>
      <c r="Y116" s="8">
        <f t="shared" si="34"/>
        <v>1205234899896.457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Top 25% to 50%</v>
      </c>
      <c r="C117" s="2">
        <v>2568186</v>
      </c>
      <c r="D117" s="2">
        <v>235972</v>
      </c>
      <c r="E117" s="3">
        <v>395221248.41000175</v>
      </c>
      <c r="G117" s="7">
        <f t="shared" si="27"/>
        <v>153.89120897396128</v>
      </c>
      <c r="H117" s="7">
        <f t="shared" si="28"/>
        <v>1846.6945076875354</v>
      </c>
      <c r="I117" s="7">
        <f t="shared" si="29"/>
        <v>1674.8650196209794</v>
      </c>
      <c r="J117" s="2">
        <f t="shared" si="30"/>
        <v>214015.5</v>
      </c>
      <c r="K117" s="18">
        <f t="shared" si="31"/>
        <v>10.883435322834913</v>
      </c>
      <c r="M117" s="5">
        <f t="shared" si="32"/>
        <v>5.5499408254485252E-3</v>
      </c>
      <c r="N117" s="5">
        <f t="shared" si="32"/>
        <v>5.0198893106450813E-3</v>
      </c>
      <c r="O117" s="6">
        <f t="shared" si="32"/>
        <v>2.4867042980958706E-3</v>
      </c>
      <c r="Q117" s="11">
        <f t="shared" si="35"/>
        <v>316808709</v>
      </c>
      <c r="R117" s="11">
        <f t="shared" si="35"/>
        <v>33834304</v>
      </c>
      <c r="S117" s="8">
        <f t="shared" si="35"/>
        <v>12821454677.370001</v>
      </c>
      <c r="U117" s="6">
        <f t="shared" si="26"/>
        <v>0.68463483094166144</v>
      </c>
      <c r="V117" s="6">
        <f t="shared" si="26"/>
        <v>0.71976531530315502</v>
      </c>
      <c r="W117" s="6">
        <f t="shared" si="26"/>
        <v>8.067169106500531E-2</v>
      </c>
      <c r="Y117" s="8">
        <f t="shared" si="34"/>
        <v>1107511175845.7637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Top 25% to 50%</v>
      </c>
      <c r="C118" s="2">
        <v>2471588</v>
      </c>
      <c r="D118" s="2">
        <v>226899</v>
      </c>
      <c r="E118" s="3">
        <v>391356465.76999855</v>
      </c>
      <c r="G118" s="7">
        <f t="shared" si="27"/>
        <v>158.3421127509919</v>
      </c>
      <c r="H118" s="7">
        <f t="shared" si="28"/>
        <v>1900.1053530119029</v>
      </c>
      <c r="I118" s="7">
        <f t="shared" si="29"/>
        <v>1724.8047182667115</v>
      </c>
      <c r="J118" s="2">
        <f t="shared" si="30"/>
        <v>205965.66666666666</v>
      </c>
      <c r="K118" s="18">
        <f t="shared" si="31"/>
        <v>10.892899483911345</v>
      </c>
      <c r="M118" s="5">
        <f t="shared" si="32"/>
        <v>5.3411891291708117E-3</v>
      </c>
      <c r="N118" s="5">
        <f t="shared" si="32"/>
        <v>4.8268771917687617E-3</v>
      </c>
      <c r="O118" s="6">
        <f t="shared" si="32"/>
        <v>2.4623873575448092E-3</v>
      </c>
      <c r="Q118" s="11">
        <f t="shared" si="35"/>
        <v>319280297</v>
      </c>
      <c r="R118" s="11">
        <f t="shared" si="35"/>
        <v>34061203</v>
      </c>
      <c r="S118" s="8">
        <f t="shared" si="35"/>
        <v>13212811143.139999</v>
      </c>
      <c r="U118" s="6">
        <f t="shared" si="26"/>
        <v>0.68997602007083225</v>
      </c>
      <c r="V118" s="6">
        <f t="shared" si="26"/>
        <v>0.72459219249492379</v>
      </c>
      <c r="W118" s="6">
        <f t="shared" si="26"/>
        <v>8.313407842255012E-2</v>
      </c>
      <c r="Y118" s="8">
        <f t="shared" si="34"/>
        <v>1016391377201.5388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Top 25% to 50%</v>
      </c>
      <c r="C119" s="2">
        <v>2399449</v>
      </c>
      <c r="D119" s="2">
        <v>220488</v>
      </c>
      <c r="E119" s="3">
        <v>391323488.79000092</v>
      </c>
      <c r="G119" s="7">
        <f t="shared" si="27"/>
        <v>163.08889615490929</v>
      </c>
      <c r="H119" s="7">
        <f t="shared" si="28"/>
        <v>1957.0667538589114</v>
      </c>
      <c r="I119" s="7">
        <f t="shared" si="29"/>
        <v>1774.8062878251919</v>
      </c>
      <c r="J119" s="2">
        <f t="shared" si="30"/>
        <v>199954.08333333334</v>
      </c>
      <c r="K119" s="18">
        <f t="shared" si="31"/>
        <v>10.882447117303435</v>
      </c>
      <c r="M119" s="5">
        <f t="shared" si="32"/>
        <v>5.1852941974146888E-3</v>
      </c>
      <c r="N119" s="5">
        <f t="shared" si="32"/>
        <v>4.690494441397762E-3</v>
      </c>
      <c r="O119" s="6">
        <f t="shared" si="32"/>
        <v>2.4621798687060174E-3</v>
      </c>
      <c r="Q119" s="11">
        <f t="shared" si="35"/>
        <v>321679746</v>
      </c>
      <c r="R119" s="11">
        <f t="shared" si="35"/>
        <v>34281691</v>
      </c>
      <c r="S119" s="8">
        <f t="shared" si="35"/>
        <v>13604134631.93</v>
      </c>
      <c r="U119" s="6">
        <f t="shared" si="26"/>
        <v>0.6951613142682469</v>
      </c>
      <c r="V119" s="6">
        <f t="shared" si="26"/>
        <v>0.72928268693632159</v>
      </c>
      <c r="W119" s="6">
        <f t="shared" si="26"/>
        <v>8.5596258291256139E-2</v>
      </c>
      <c r="Y119" s="8">
        <f t="shared" si="34"/>
        <v>936771683732.6637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Top 25% to 50%</v>
      </c>
      <c r="C120" s="2">
        <v>2329568</v>
      </c>
      <c r="D120" s="2">
        <v>213734</v>
      </c>
      <c r="E120" s="3">
        <v>390038130.42000008</v>
      </c>
      <c r="G120" s="7">
        <f t="shared" si="27"/>
        <v>167.4293819369085</v>
      </c>
      <c r="H120" s="7">
        <f t="shared" si="28"/>
        <v>2009.152583242902</v>
      </c>
      <c r="I120" s="7">
        <f t="shared" si="29"/>
        <v>1824.876390373081</v>
      </c>
      <c r="J120" s="2">
        <f t="shared" si="30"/>
        <v>194130.66666666666</v>
      </c>
      <c r="K120" s="18">
        <f t="shared" si="31"/>
        <v>10.899379602683709</v>
      </c>
      <c r="M120" s="5">
        <f t="shared" si="32"/>
        <v>5.0342788835615769E-3</v>
      </c>
      <c r="N120" s="5">
        <f t="shared" si="32"/>
        <v>4.5468149692396379E-3</v>
      </c>
      <c r="O120" s="6">
        <f t="shared" si="32"/>
        <v>2.4540924842444446E-3</v>
      </c>
      <c r="Q120" s="11">
        <f t="shared" si="35"/>
        <v>324009314</v>
      </c>
      <c r="R120" s="11">
        <f t="shared" si="35"/>
        <v>34495425</v>
      </c>
      <c r="S120" s="8">
        <f t="shared" si="35"/>
        <v>13994172762.35</v>
      </c>
      <c r="U120" s="6">
        <f t="shared" si="26"/>
        <v>0.70019559315180857</v>
      </c>
      <c r="V120" s="6">
        <f t="shared" si="26"/>
        <v>0.73382950190556118</v>
      </c>
      <c r="W120" s="6">
        <f t="shared" si="26"/>
        <v>8.805035077550058E-2</v>
      </c>
      <c r="Y120" s="8">
        <f t="shared" si="34"/>
        <v>866244117963.03992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Top 25% to 50%</v>
      </c>
      <c r="C121" s="2">
        <v>2244172</v>
      </c>
      <c r="D121" s="2">
        <v>205959</v>
      </c>
      <c r="E121" s="3">
        <v>386139668.18000031</v>
      </c>
      <c r="G121" s="7">
        <f t="shared" si="27"/>
        <v>172.06331251793549</v>
      </c>
      <c r="H121" s="7">
        <f t="shared" si="28"/>
        <v>2064.7597502152257</v>
      </c>
      <c r="I121" s="7">
        <f t="shared" si="29"/>
        <v>1874.8375559213257</v>
      </c>
      <c r="J121" s="2">
        <f t="shared" si="30"/>
        <v>187014.33333333334</v>
      </c>
      <c r="K121" s="18">
        <f t="shared" si="31"/>
        <v>10.896207497608748</v>
      </c>
      <c r="M121" s="5">
        <f t="shared" si="32"/>
        <v>4.8497351056848957E-3</v>
      </c>
      <c r="N121" s="5">
        <f t="shared" si="32"/>
        <v>4.3814155176510362E-3</v>
      </c>
      <c r="O121" s="6">
        <f t="shared" si="32"/>
        <v>2.4295636340189754E-3</v>
      </c>
      <c r="Q121" s="11">
        <f t="shared" si="35"/>
        <v>326253486</v>
      </c>
      <c r="R121" s="11">
        <f t="shared" si="35"/>
        <v>34701384</v>
      </c>
      <c r="S121" s="8">
        <f t="shared" si="35"/>
        <v>14380312430.530001</v>
      </c>
      <c r="U121" s="6">
        <f t="shared" si="26"/>
        <v>0.70504532825749344</v>
      </c>
      <c r="V121" s="6">
        <f t="shared" si="26"/>
        <v>0.73821091742321232</v>
      </c>
      <c r="W121" s="6">
        <f t="shared" si="26"/>
        <v>9.0479914409519566E-2</v>
      </c>
      <c r="Y121" s="8">
        <f t="shared" si="34"/>
        <v>791133295343.74207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Top 25% to 50%</v>
      </c>
      <c r="C122" s="2">
        <v>2176682</v>
      </c>
      <c r="D122" s="2">
        <v>199694</v>
      </c>
      <c r="E122" s="3">
        <v>384387525.31999969</v>
      </c>
      <c r="G122" s="7">
        <f t="shared" si="27"/>
        <v>176.5933311893973</v>
      </c>
      <c r="H122" s="7">
        <f t="shared" si="28"/>
        <v>2119.1199742727676</v>
      </c>
      <c r="I122" s="7">
        <f t="shared" si="29"/>
        <v>1924.8826971266021</v>
      </c>
      <c r="J122" s="2">
        <f t="shared" si="30"/>
        <v>181390.16666666666</v>
      </c>
      <c r="K122" s="18">
        <f t="shared" si="31"/>
        <v>10.900087133313971</v>
      </c>
      <c r="M122" s="5">
        <f t="shared" si="32"/>
        <v>4.7038868274412162E-3</v>
      </c>
      <c r="N122" s="5">
        <f t="shared" si="32"/>
        <v>4.2481386605188699E-3</v>
      </c>
      <c r="O122" s="6">
        <f t="shared" si="32"/>
        <v>2.4185392743764455E-3</v>
      </c>
      <c r="Q122" s="11">
        <f t="shared" ref="Q122:S137" si="36">+Q121+C122</f>
        <v>328430168</v>
      </c>
      <c r="R122" s="11">
        <f t="shared" si="36"/>
        <v>34901078</v>
      </c>
      <c r="S122" s="8">
        <f t="shared" si="36"/>
        <v>14764699955.85</v>
      </c>
      <c r="U122" s="6">
        <f t="shared" si="26"/>
        <v>0.7097492150849346</v>
      </c>
      <c r="V122" s="6">
        <f t="shared" si="26"/>
        <v>0.74245905608373108</v>
      </c>
      <c r="W122" s="6">
        <f t="shared" si="26"/>
        <v>9.2898453683896001E-2</v>
      </c>
      <c r="Y122" s="8">
        <f t="shared" si="34"/>
        <v>727315853901.44946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Top 25% to 50%</v>
      </c>
      <c r="C123" s="2">
        <v>2111455</v>
      </c>
      <c r="D123" s="2">
        <v>193562</v>
      </c>
      <c r="E123" s="3">
        <v>382258181.30999947</v>
      </c>
      <c r="G123" s="7">
        <f t="shared" si="27"/>
        <v>181.04017433949551</v>
      </c>
      <c r="H123" s="7">
        <f t="shared" si="28"/>
        <v>2172.4820920739462</v>
      </c>
      <c r="I123" s="7">
        <f t="shared" si="29"/>
        <v>1974.8617048284243</v>
      </c>
      <c r="J123" s="2">
        <f t="shared" si="30"/>
        <v>175954.58333333334</v>
      </c>
      <c r="K123" s="18">
        <f t="shared" si="31"/>
        <v>10.908416941341793</v>
      </c>
      <c r="M123" s="5">
        <f t="shared" si="32"/>
        <v>4.5629289722774816E-3</v>
      </c>
      <c r="N123" s="5">
        <f t="shared" si="32"/>
        <v>4.1176911444878337E-3</v>
      </c>
      <c r="O123" s="6">
        <f t="shared" si="32"/>
        <v>2.4051415916276193E-3</v>
      </c>
      <c r="Q123" s="11">
        <f t="shared" si="36"/>
        <v>330541623</v>
      </c>
      <c r="R123" s="11">
        <f t="shared" si="36"/>
        <v>35094640</v>
      </c>
      <c r="S123" s="8">
        <f t="shared" si="36"/>
        <v>15146958137.16</v>
      </c>
      <c r="U123" s="6">
        <f t="shared" si="26"/>
        <v>0.71431214405721211</v>
      </c>
      <c r="V123" s="6">
        <f t="shared" si="26"/>
        <v>0.74657674722821898</v>
      </c>
      <c r="W123" s="6">
        <f t="shared" si="26"/>
        <v>9.5303595275523623E-2</v>
      </c>
      <c r="Y123" s="8">
        <f t="shared" si="34"/>
        <v>668419321308.8363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Top 10% to 25%</v>
      </c>
      <c r="C124" s="2">
        <v>2047234</v>
      </c>
      <c r="D124" s="2">
        <v>187564</v>
      </c>
      <c r="E124" s="3">
        <v>379788519.81999969</v>
      </c>
      <c r="G124" s="7">
        <f t="shared" si="27"/>
        <v>185.5129994030969</v>
      </c>
      <c r="H124" s="7">
        <f t="shared" si="28"/>
        <v>2226.1559928371626</v>
      </c>
      <c r="I124" s="7">
        <f t="shared" si="29"/>
        <v>2024.8476243842085</v>
      </c>
      <c r="J124" s="2">
        <f t="shared" si="30"/>
        <v>170602.83333333334</v>
      </c>
      <c r="K124" s="18">
        <f t="shared" si="31"/>
        <v>10.914855729244417</v>
      </c>
      <c r="M124" s="5">
        <f t="shared" si="32"/>
        <v>4.4241451187126968E-3</v>
      </c>
      <c r="N124" s="5">
        <f t="shared" si="32"/>
        <v>3.9900942427992898E-3</v>
      </c>
      <c r="O124" s="6">
        <f t="shared" si="32"/>
        <v>2.3896026552300159E-3</v>
      </c>
      <c r="Q124" s="11">
        <f t="shared" si="36"/>
        <v>332588857</v>
      </c>
      <c r="R124" s="11">
        <f t="shared" si="36"/>
        <v>35282204</v>
      </c>
      <c r="S124" s="8">
        <f t="shared" si="36"/>
        <v>15526746656.98</v>
      </c>
      <c r="U124" s="6">
        <f t="shared" si="26"/>
        <v>0.7187362891759248</v>
      </c>
      <c r="V124" s="6">
        <f t="shared" si="26"/>
        <v>0.75056684147101826</v>
      </c>
      <c r="W124" s="6">
        <f t="shared" si="26"/>
        <v>9.7693197930753636E-2</v>
      </c>
      <c r="Y124" s="8">
        <f t="shared" si="34"/>
        <v>612885799452.90161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Top 10% to 25%</v>
      </c>
      <c r="C125" s="2">
        <v>1991606</v>
      </c>
      <c r="D125" s="2">
        <v>182249</v>
      </c>
      <c r="E125" s="3">
        <v>378139409.35000038</v>
      </c>
      <c r="G125" s="7">
        <f t="shared" si="27"/>
        <v>189.86657468896979</v>
      </c>
      <c r="H125" s="7">
        <f t="shared" si="28"/>
        <v>2278.3988962676376</v>
      </c>
      <c r="I125" s="7">
        <f t="shared" si="29"/>
        <v>2074.8503934177988</v>
      </c>
      <c r="J125" s="2">
        <f t="shared" si="30"/>
        <v>165967.16666666666</v>
      </c>
      <c r="K125" s="18">
        <f t="shared" si="31"/>
        <v>10.927939247951977</v>
      </c>
      <c r="M125" s="5">
        <f t="shared" si="32"/>
        <v>4.3039310422252272E-3</v>
      </c>
      <c r="N125" s="5">
        <f t="shared" si="32"/>
        <v>3.8770269649609081E-3</v>
      </c>
      <c r="O125" s="6">
        <f t="shared" si="32"/>
        <v>2.3792265681388484E-3</v>
      </c>
      <c r="Q125" s="11">
        <f t="shared" si="36"/>
        <v>334580463</v>
      </c>
      <c r="R125" s="11">
        <f t="shared" si="36"/>
        <v>35464453</v>
      </c>
      <c r="S125" s="8">
        <f t="shared" si="36"/>
        <v>15904886066.33</v>
      </c>
      <c r="U125" s="6">
        <f t="shared" si="26"/>
        <v>0.72304022021815006</v>
      </c>
      <c r="V125" s="6">
        <f t="shared" si="26"/>
        <v>0.75444386843597921</v>
      </c>
      <c r="W125" s="6">
        <f t="shared" si="26"/>
        <v>0.10007242449889249</v>
      </c>
      <c r="Y125" s="8">
        <f t="shared" si="34"/>
        <v>563817060595.03833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Top 10% to 25%</v>
      </c>
      <c r="C126" s="2">
        <v>1930376</v>
      </c>
      <c r="D126" s="2">
        <v>176706</v>
      </c>
      <c r="E126" s="3">
        <v>375471017.61000061</v>
      </c>
      <c r="G126" s="7">
        <f t="shared" si="27"/>
        <v>194.50667518141574</v>
      </c>
      <c r="H126" s="7">
        <f t="shared" si="28"/>
        <v>2334.0801021769889</v>
      </c>
      <c r="I126" s="7">
        <f t="shared" si="29"/>
        <v>2124.8345704729927</v>
      </c>
      <c r="J126" s="2">
        <f t="shared" si="30"/>
        <v>160864.66666666666</v>
      </c>
      <c r="K126" s="18">
        <f t="shared" si="31"/>
        <v>10.924224417959776</v>
      </c>
      <c r="M126" s="5">
        <f t="shared" si="32"/>
        <v>4.1716108455018535E-3</v>
      </c>
      <c r="N126" s="5">
        <f t="shared" si="32"/>
        <v>3.7591093880920182E-3</v>
      </c>
      <c r="O126" s="6">
        <f t="shared" si="32"/>
        <v>2.3624372349854415E-3</v>
      </c>
      <c r="Q126" s="11">
        <f t="shared" si="36"/>
        <v>336510839</v>
      </c>
      <c r="R126" s="11">
        <f t="shared" si="36"/>
        <v>35641159</v>
      </c>
      <c r="S126" s="8">
        <f t="shared" si="36"/>
        <v>16280357083.940001</v>
      </c>
      <c r="U126" s="6">
        <f t="shared" si="26"/>
        <v>0.72721183106365195</v>
      </c>
      <c r="V126" s="6">
        <f t="shared" si="26"/>
        <v>0.7582029778240712</v>
      </c>
      <c r="W126" s="6">
        <f t="shared" si="26"/>
        <v>0.10243486173387793</v>
      </c>
      <c r="Y126" s="8">
        <f t="shared" si="34"/>
        <v>513963297139.2749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Top 10% to 25%</v>
      </c>
      <c r="C127" s="2">
        <v>1878902</v>
      </c>
      <c r="D127" s="2">
        <v>171674</v>
      </c>
      <c r="E127" s="3">
        <v>373376869</v>
      </c>
      <c r="G127" s="7">
        <f t="shared" si="27"/>
        <v>198.72077894429833</v>
      </c>
      <c r="H127" s="7">
        <f t="shared" si="28"/>
        <v>2384.64934733158</v>
      </c>
      <c r="I127" s="7">
        <f t="shared" si="29"/>
        <v>2174.9179782611227</v>
      </c>
      <c r="J127" s="2">
        <f t="shared" si="30"/>
        <v>156575.16666666666</v>
      </c>
      <c r="K127" s="18">
        <f t="shared" si="31"/>
        <v>10.94459265817771</v>
      </c>
      <c r="M127" s="5">
        <f t="shared" si="32"/>
        <v>4.0603737100104453E-3</v>
      </c>
      <c r="N127" s="5">
        <f t="shared" si="32"/>
        <v>3.6520624375590478E-3</v>
      </c>
      <c r="O127" s="6">
        <f t="shared" si="32"/>
        <v>2.3492609992180323E-3</v>
      </c>
      <c r="Q127" s="11">
        <f t="shared" si="36"/>
        <v>338389741</v>
      </c>
      <c r="R127" s="11">
        <f t="shared" si="36"/>
        <v>35812833</v>
      </c>
      <c r="S127" s="8">
        <f t="shared" si="36"/>
        <v>16653733952.940001</v>
      </c>
      <c r="U127" s="6">
        <f t="shared" si="26"/>
        <v>0.73127220477366239</v>
      </c>
      <c r="V127" s="6">
        <f t="shared" si="26"/>
        <v>0.7618550402616302</v>
      </c>
      <c r="W127" s="6">
        <f t="shared" si="26"/>
        <v>0.10478412273309597</v>
      </c>
      <c r="Y127" s="8">
        <f t="shared" si="34"/>
        <v>472352951587.11414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Top 10% to 25%</v>
      </c>
      <c r="C128" s="2">
        <v>1824617</v>
      </c>
      <c r="D128" s="2">
        <v>166953</v>
      </c>
      <c r="E128" s="3">
        <v>371446393.26999855</v>
      </c>
      <c r="G128" s="7">
        <f t="shared" si="27"/>
        <v>203.5749931465061</v>
      </c>
      <c r="H128" s="7">
        <f t="shared" si="28"/>
        <v>2442.8999177580731</v>
      </c>
      <c r="I128" s="7">
        <f t="shared" si="29"/>
        <v>2224.8560569142128</v>
      </c>
      <c r="J128" s="2">
        <f t="shared" si="30"/>
        <v>152051.41666666666</v>
      </c>
      <c r="K128" s="18">
        <f t="shared" si="31"/>
        <v>10.928926104951692</v>
      </c>
      <c r="M128" s="5">
        <f t="shared" si="32"/>
        <v>3.9430619040472193E-3</v>
      </c>
      <c r="N128" s="5">
        <f t="shared" si="32"/>
        <v>3.5516314650896217E-3</v>
      </c>
      <c r="O128" s="6">
        <f t="shared" si="32"/>
        <v>2.337114581700054E-3</v>
      </c>
      <c r="Q128" s="11">
        <f t="shared" si="36"/>
        <v>340214358</v>
      </c>
      <c r="R128" s="11">
        <f t="shared" si="36"/>
        <v>35979786</v>
      </c>
      <c r="S128" s="8">
        <f t="shared" si="36"/>
        <v>17025180346.209999</v>
      </c>
      <c r="U128" s="6">
        <f t="shared" si="26"/>
        <v>0.73521526667770953</v>
      </c>
      <c r="V128" s="6">
        <f t="shared" si="26"/>
        <v>0.76540667172671983</v>
      </c>
      <c r="W128" s="6">
        <f t="shared" si="26"/>
        <v>0.10712123731479602</v>
      </c>
      <c r="Y128" s="8">
        <f t="shared" si="34"/>
        <v>428454197318.27576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Top 10% to 25%</v>
      </c>
      <c r="C129" s="2">
        <v>1765419</v>
      </c>
      <c r="D129" s="2">
        <v>161292</v>
      </c>
      <c r="E129" s="3">
        <v>366913025.27000046</v>
      </c>
      <c r="G129" s="7">
        <f t="shared" si="27"/>
        <v>207.83339551120753</v>
      </c>
      <c r="H129" s="7">
        <f t="shared" si="28"/>
        <v>2494.0007461344903</v>
      </c>
      <c r="I129" s="7">
        <f t="shared" si="29"/>
        <v>2274.8370983681798</v>
      </c>
      <c r="J129" s="2">
        <f t="shared" si="30"/>
        <v>147118.25</v>
      </c>
      <c r="K129" s="18">
        <f t="shared" si="31"/>
        <v>10.945483966966744</v>
      </c>
      <c r="M129" s="5">
        <f t="shared" si="32"/>
        <v>3.8151329312294791E-3</v>
      </c>
      <c r="N129" s="5">
        <f t="shared" si="32"/>
        <v>3.4312036457400303E-3</v>
      </c>
      <c r="O129" s="6">
        <f t="shared" si="32"/>
        <v>2.308590949087187E-3</v>
      </c>
      <c r="Q129" s="11">
        <f t="shared" si="36"/>
        <v>341979777</v>
      </c>
      <c r="R129" s="11">
        <f t="shared" si="36"/>
        <v>36141078</v>
      </c>
      <c r="S129" s="8">
        <f t="shared" si="36"/>
        <v>17392093371.48</v>
      </c>
      <c r="U129" s="6">
        <f t="shared" si="26"/>
        <v>0.73903039960893901</v>
      </c>
      <c r="V129" s="6">
        <f t="shared" si="26"/>
        <v>0.76883787537245984</v>
      </c>
      <c r="W129" s="6">
        <f t="shared" si="26"/>
        <v>0.1094298282638832</v>
      </c>
      <c r="Y129" s="8">
        <f t="shared" si="34"/>
        <v>389698027896.6524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Top 10% to 25%</v>
      </c>
      <c r="C130" s="2">
        <v>1719444</v>
      </c>
      <c r="D130" s="2">
        <v>157092</v>
      </c>
      <c r="E130" s="3">
        <v>365213607.58000183</v>
      </c>
      <c r="G130" s="7">
        <f t="shared" si="27"/>
        <v>212.40215300992753</v>
      </c>
      <c r="H130" s="7">
        <f t="shared" si="28"/>
        <v>2548.8258361191301</v>
      </c>
      <c r="I130" s="7">
        <f t="shared" si="29"/>
        <v>2324.838996129668</v>
      </c>
      <c r="J130" s="2">
        <f t="shared" si="30"/>
        <v>143287</v>
      </c>
      <c r="K130" s="18">
        <f t="shared" si="31"/>
        <v>10.945458712092277</v>
      </c>
      <c r="M130" s="5">
        <f t="shared" si="32"/>
        <v>3.715779329329151E-3</v>
      </c>
      <c r="N130" s="5">
        <f t="shared" si="32"/>
        <v>3.3418560320201424E-3</v>
      </c>
      <c r="O130" s="6">
        <f t="shared" si="32"/>
        <v>2.2978983325060167E-3</v>
      </c>
      <c r="Q130" s="11">
        <f t="shared" si="36"/>
        <v>343699221</v>
      </c>
      <c r="R130" s="11">
        <f t="shared" si="36"/>
        <v>36298170</v>
      </c>
      <c r="S130" s="8">
        <f t="shared" si="36"/>
        <v>17757306979.060001</v>
      </c>
      <c r="U130" s="6">
        <f t="shared" si="26"/>
        <v>0.74274617893826822</v>
      </c>
      <c r="V130" s="6">
        <f t="shared" si="26"/>
        <v>0.77217973140448004</v>
      </c>
      <c r="W130" s="6">
        <f t="shared" si="26"/>
        <v>0.11172772659638922</v>
      </c>
      <c r="Y130" s="8">
        <f t="shared" si="34"/>
        <v>354409255578.58417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Top 10% to 25%</v>
      </c>
      <c r="C131" s="2">
        <v>1674536</v>
      </c>
      <c r="D131" s="2">
        <v>152989</v>
      </c>
      <c r="E131" s="3">
        <v>363342080.34000015</v>
      </c>
      <c r="G131" s="7">
        <f t="shared" si="27"/>
        <v>216.98075188589564</v>
      </c>
      <c r="H131" s="7">
        <f t="shared" si="28"/>
        <v>2603.7690226307477</v>
      </c>
      <c r="I131" s="7">
        <f t="shared" si="29"/>
        <v>2374.9555872644451</v>
      </c>
      <c r="J131" s="2">
        <f t="shared" si="30"/>
        <v>139544.66666666666</v>
      </c>
      <c r="K131" s="18">
        <f t="shared" si="31"/>
        <v>10.94546666753819</v>
      </c>
      <c r="M131" s="5">
        <f t="shared" si="32"/>
        <v>3.6187315521863574E-3</v>
      </c>
      <c r="N131" s="5">
        <f t="shared" si="32"/>
        <v>3.254571922712357E-3</v>
      </c>
      <c r="O131" s="6">
        <f t="shared" si="32"/>
        <v>2.286122814741122E-3</v>
      </c>
      <c r="Q131" s="11">
        <f t="shared" si="36"/>
        <v>345373757</v>
      </c>
      <c r="R131" s="11">
        <f t="shared" si="36"/>
        <v>36451159</v>
      </c>
      <c r="S131" s="8">
        <f t="shared" si="36"/>
        <v>18120649059.400002</v>
      </c>
      <c r="U131" s="6">
        <f t="shared" si="26"/>
        <v>0.7463649104904545</v>
      </c>
      <c r="V131" s="6">
        <f t="shared" si="26"/>
        <v>0.77543430332719243</v>
      </c>
      <c r="W131" s="6">
        <f t="shared" si="26"/>
        <v>0.11401384941113034</v>
      </c>
      <c r="Y131" s="8">
        <f t="shared" si="34"/>
        <v>321458083841.67371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Top 10% to 25%</v>
      </c>
      <c r="C132" s="2">
        <v>1620921</v>
      </c>
      <c r="D132" s="2">
        <v>148098</v>
      </c>
      <c r="E132" s="3">
        <v>359130851.04999924</v>
      </c>
      <c r="G132" s="7">
        <f t="shared" si="27"/>
        <v>221.55974970402582</v>
      </c>
      <c r="H132" s="7">
        <f t="shared" si="28"/>
        <v>2658.7169964483101</v>
      </c>
      <c r="I132" s="7">
        <f t="shared" si="29"/>
        <v>2424.9540915474836</v>
      </c>
      <c r="J132" s="2">
        <f t="shared" si="30"/>
        <v>135076.75</v>
      </c>
      <c r="K132" s="18">
        <f t="shared" si="31"/>
        <v>10.944921605963618</v>
      </c>
      <c r="M132" s="5">
        <f t="shared" si="32"/>
        <v>3.5028676399321739E-3</v>
      </c>
      <c r="N132" s="5">
        <f t="shared" si="32"/>
        <v>3.1505244992114114E-3</v>
      </c>
      <c r="O132" s="6">
        <f t="shared" si="32"/>
        <v>2.2596260562347354E-3</v>
      </c>
      <c r="Q132" s="11">
        <f t="shared" si="36"/>
        <v>346994678</v>
      </c>
      <c r="R132" s="11">
        <f t="shared" si="36"/>
        <v>36599257</v>
      </c>
      <c r="S132" s="8">
        <f t="shared" si="36"/>
        <v>18479779910.450001</v>
      </c>
      <c r="U132" s="6">
        <f t="shared" si="26"/>
        <v>0.74986777813038674</v>
      </c>
      <c r="V132" s="6">
        <f t="shared" si="26"/>
        <v>0.77858482782640381</v>
      </c>
      <c r="W132" s="6">
        <f t="shared" si="26"/>
        <v>0.11627347546736508</v>
      </c>
      <c r="Y132" s="8">
        <f t="shared" si="34"/>
        <v>289043185122.09375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Top 10% to 25%</v>
      </c>
      <c r="C133" s="2">
        <v>1582803</v>
      </c>
      <c r="D133" s="2">
        <v>144436</v>
      </c>
      <c r="E133" s="3">
        <v>357468130.46999741</v>
      </c>
      <c r="G133" s="7">
        <f t="shared" si="27"/>
        <v>225.84499174565465</v>
      </c>
      <c r="H133" s="7">
        <f t="shared" si="28"/>
        <v>2710.1399009478559</v>
      </c>
      <c r="I133" s="7">
        <f t="shared" si="29"/>
        <v>2474.9240526599838</v>
      </c>
      <c r="J133" s="2">
        <f t="shared" si="30"/>
        <v>131900.25</v>
      </c>
      <c r="K133" s="18">
        <f t="shared" si="31"/>
        <v>10.958507574288959</v>
      </c>
      <c r="M133" s="5">
        <f t="shared" si="32"/>
        <v>3.4204932930646001E-3</v>
      </c>
      <c r="N133" s="5">
        <f t="shared" si="32"/>
        <v>3.0726218893442144E-3</v>
      </c>
      <c r="O133" s="6">
        <f t="shared" si="32"/>
        <v>2.249164335288665E-3</v>
      </c>
      <c r="Q133" s="11">
        <f t="shared" si="36"/>
        <v>348577481</v>
      </c>
      <c r="R133" s="11">
        <f t="shared" si="36"/>
        <v>36743693</v>
      </c>
      <c r="S133" s="8">
        <f t="shared" si="36"/>
        <v>18837248040.919998</v>
      </c>
      <c r="U133" s="6">
        <f t="shared" si="26"/>
        <v>0.75328827142345134</v>
      </c>
      <c r="V133" s="6">
        <f t="shared" si="26"/>
        <v>0.78165744971574802</v>
      </c>
      <c r="W133" s="6">
        <f t="shared" si="26"/>
        <v>0.11852263980265375</v>
      </c>
      <c r="Y133" s="8">
        <f t="shared" si="34"/>
        <v>262751027385.88568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Top 10% to 25%</v>
      </c>
      <c r="C134" s="2">
        <v>3037717</v>
      </c>
      <c r="D134" s="2">
        <v>277214</v>
      </c>
      <c r="E134" s="3">
        <v>706781933.2100029</v>
      </c>
      <c r="G134" s="7">
        <f t="shared" si="27"/>
        <v>232.66878817546299</v>
      </c>
      <c r="H134" s="7">
        <f t="shared" si="28"/>
        <v>2792.025458105556</v>
      </c>
      <c r="I134" s="7">
        <f t="shared" si="29"/>
        <v>2549.5896066216096</v>
      </c>
      <c r="J134" s="2">
        <f t="shared" si="30"/>
        <v>253143.08333333334</v>
      </c>
      <c r="K134" s="18">
        <f t="shared" si="31"/>
        <v>10.958021600640659</v>
      </c>
      <c r="M134" s="5">
        <f t="shared" si="32"/>
        <v>6.5646139315684374E-3</v>
      </c>
      <c r="N134" s="5">
        <f t="shared" si="32"/>
        <v>5.8972403308916541E-3</v>
      </c>
      <c r="O134" s="6">
        <f t="shared" si="32"/>
        <v>4.447022214014505E-3</v>
      </c>
      <c r="Q134" s="11">
        <f t="shared" si="36"/>
        <v>351615198</v>
      </c>
      <c r="R134" s="11">
        <f t="shared" si="36"/>
        <v>37020907</v>
      </c>
      <c r="S134" s="8">
        <f t="shared" si="36"/>
        <v>19544029974.130001</v>
      </c>
      <c r="U134" s="6">
        <f t="shared" si="26"/>
        <v>0.75985288535501971</v>
      </c>
      <c r="V134" s="6">
        <f t="shared" si="26"/>
        <v>0.78755469004663969</v>
      </c>
      <c r="W134" s="6">
        <f t="shared" si="26"/>
        <v>0.12296966201666824</v>
      </c>
      <c r="Y134" s="8">
        <f t="shared" si="34"/>
        <v>447456349342.60846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Top 10% to 25%</v>
      </c>
      <c r="C135" s="2">
        <v>2889717</v>
      </c>
      <c r="D135" s="2">
        <v>263508</v>
      </c>
      <c r="E135" s="3">
        <v>698179493.77000046</v>
      </c>
      <c r="G135" s="7">
        <f t="shared" si="27"/>
        <v>241.60825913748664</v>
      </c>
      <c r="H135" s="7">
        <f t="shared" si="28"/>
        <v>2899.2991096498399</v>
      </c>
      <c r="I135" s="7">
        <f t="shared" si="29"/>
        <v>2649.5571055527744</v>
      </c>
      <c r="J135" s="2">
        <f t="shared" si="30"/>
        <v>240809.75</v>
      </c>
      <c r="K135" s="18">
        <f t="shared" si="31"/>
        <v>10.966334987932056</v>
      </c>
      <c r="M135" s="5">
        <f t="shared" si="32"/>
        <v>6.2447806943471528E-3</v>
      </c>
      <c r="N135" s="5">
        <f t="shared" si="32"/>
        <v>5.6056692847857546E-3</v>
      </c>
      <c r="O135" s="6">
        <f t="shared" si="32"/>
        <v>4.392896270089112E-3</v>
      </c>
      <c r="Q135" s="11">
        <f t="shared" si="36"/>
        <v>354504915</v>
      </c>
      <c r="R135" s="11">
        <f t="shared" si="36"/>
        <v>37284415</v>
      </c>
      <c r="S135" s="8">
        <f t="shared" si="36"/>
        <v>20242209467.900002</v>
      </c>
      <c r="U135" s="6">
        <f t="shared" si="26"/>
        <v>0.76609766604936691</v>
      </c>
      <c r="V135" s="6">
        <f t="shared" si="26"/>
        <v>0.79316035933142537</v>
      </c>
      <c r="W135" s="6">
        <f t="shared" si="26"/>
        <v>0.12736255828675735</v>
      </c>
      <c r="Y135" s="8">
        <f t="shared" si="34"/>
        <v>359737715533.70587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Top 10% to 25%</v>
      </c>
      <c r="C136" s="2">
        <v>2745747</v>
      </c>
      <c r="D136" s="2">
        <v>250177</v>
      </c>
      <c r="E136" s="3">
        <v>687892386.96999741</v>
      </c>
      <c r="G136" s="7">
        <f t="shared" si="27"/>
        <v>250.53014242390046</v>
      </c>
      <c r="H136" s="7">
        <f t="shared" si="28"/>
        <v>3006.3617090868056</v>
      </c>
      <c r="I136" s="7">
        <f t="shared" si="29"/>
        <v>2749.6228149270214</v>
      </c>
      <c r="J136" s="2">
        <f t="shared" si="30"/>
        <v>228812.25</v>
      </c>
      <c r="K136" s="18">
        <f t="shared" si="31"/>
        <v>10.975217545977449</v>
      </c>
      <c r="M136" s="5">
        <f t="shared" si="32"/>
        <v>5.9336564297339887E-3</v>
      </c>
      <c r="N136" s="5">
        <f t="shared" si="32"/>
        <v>5.3220757041905582E-3</v>
      </c>
      <c r="O136" s="6">
        <f t="shared" si="32"/>
        <v>4.3281705176214684E-3</v>
      </c>
      <c r="Q136" s="11">
        <f t="shared" si="36"/>
        <v>357250662</v>
      </c>
      <c r="R136" s="11">
        <f t="shared" si="36"/>
        <v>37534592</v>
      </c>
      <c r="S136" s="8">
        <f t="shared" si="36"/>
        <v>20930101854.869999</v>
      </c>
      <c r="U136" s="6">
        <f t="shared" si="26"/>
        <v>0.77203132247910089</v>
      </c>
      <c r="V136" s="6">
        <f t="shared" si="26"/>
        <v>0.798482435035616</v>
      </c>
      <c r="W136" s="6">
        <f t="shared" si="26"/>
        <v>0.13169072880437882</v>
      </c>
      <c r="Y136" s="8">
        <f t="shared" si="34"/>
        <v>284554860160.78363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Top 10% to 25%</v>
      </c>
      <c r="C137" s="2">
        <v>2606340</v>
      </c>
      <c r="D137" s="2">
        <v>237429</v>
      </c>
      <c r="E137" s="3">
        <v>676561568.47000122</v>
      </c>
      <c r="G137" s="7">
        <f t="shared" si="27"/>
        <v>259.58300470007799</v>
      </c>
      <c r="H137" s="7">
        <f t="shared" si="28"/>
        <v>3114.9960564009361</v>
      </c>
      <c r="I137" s="7">
        <f t="shared" si="29"/>
        <v>2849.5321484317469</v>
      </c>
      <c r="J137" s="2">
        <f t="shared" si="30"/>
        <v>217195</v>
      </c>
      <c r="K137" s="18">
        <f t="shared" si="31"/>
        <v>10.977344806236811</v>
      </c>
      <c r="M137" s="5">
        <f t="shared" si="32"/>
        <v>5.6323929695900185E-3</v>
      </c>
      <c r="N137" s="5">
        <f t="shared" si="32"/>
        <v>5.0508844233093375E-3</v>
      </c>
      <c r="O137" s="6">
        <f t="shared" si="32"/>
        <v>4.2568778045443253E-3</v>
      </c>
      <c r="Q137" s="11">
        <f t="shared" si="36"/>
        <v>359857002</v>
      </c>
      <c r="R137" s="11">
        <f t="shared" si="36"/>
        <v>37772021</v>
      </c>
      <c r="S137" s="8">
        <f t="shared" si="36"/>
        <v>21606663423.34</v>
      </c>
      <c r="U137" s="6">
        <f t="shared" si="26"/>
        <v>0.77766371544869095</v>
      </c>
      <c r="V137" s="6">
        <f t="shared" si="26"/>
        <v>0.80353331945892537</v>
      </c>
      <c r="W137" s="6">
        <f t="shared" si="26"/>
        <v>0.13594760660892316</v>
      </c>
      <c r="Y137" s="8">
        <f t="shared" si="34"/>
        <v>220045871008.26324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Top 10% to 25%</v>
      </c>
      <c r="C138" s="2">
        <v>2484364</v>
      </c>
      <c r="D138" s="2">
        <v>226058</v>
      </c>
      <c r="E138" s="3">
        <v>666766491.74000168</v>
      </c>
      <c r="G138" s="7">
        <f t="shared" si="27"/>
        <v>268.38518499704622</v>
      </c>
      <c r="H138" s="7">
        <f t="shared" si="28"/>
        <v>3220.6222199645545</v>
      </c>
      <c r="I138" s="7">
        <f t="shared" si="29"/>
        <v>2949.5372503516869</v>
      </c>
      <c r="J138" s="2">
        <f t="shared" si="30"/>
        <v>207030.33333333334</v>
      </c>
      <c r="K138" s="18">
        <f t="shared" si="31"/>
        <v>10.989940634704368</v>
      </c>
      <c r="M138" s="5">
        <f t="shared" si="32"/>
        <v>5.3687985172704003E-3</v>
      </c>
      <c r="N138" s="5">
        <f t="shared" si="32"/>
        <v>4.808986395783422E-3</v>
      </c>
      <c r="O138" s="6">
        <f t="shared" si="32"/>
        <v>4.1952478706714369E-3</v>
      </c>
      <c r="Q138" s="11">
        <f t="shared" ref="Q138:S153" si="37">+Q137+C138</f>
        <v>362341366</v>
      </c>
      <c r="R138" s="11">
        <f t="shared" si="37"/>
        <v>37998079</v>
      </c>
      <c r="S138" s="8">
        <f t="shared" si="37"/>
        <v>22273429915.080002</v>
      </c>
      <c r="U138" s="6">
        <f t="shared" si="26"/>
        <v>0.7830325139659613</v>
      </c>
      <c r="V138" s="6">
        <f t="shared" si="26"/>
        <v>0.80834230585470879</v>
      </c>
      <c r="W138" s="6">
        <f t="shared" si="26"/>
        <v>0.1401428544795946</v>
      </c>
      <c r="Y138" s="8">
        <f t="shared" si="34"/>
        <v>168035860405.09827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Top 10% to 25%</v>
      </c>
      <c r="C139" s="2">
        <v>2359917</v>
      </c>
      <c r="D139" s="2">
        <v>214734</v>
      </c>
      <c r="E139" s="3">
        <v>654873424.12999725</v>
      </c>
      <c r="G139" s="7">
        <f t="shared" si="27"/>
        <v>277.49849851922642</v>
      </c>
      <c r="H139" s="7">
        <f t="shared" si="28"/>
        <v>3329.9819822307172</v>
      </c>
      <c r="I139" s="7">
        <f t="shared" si="29"/>
        <v>3049.6960152095021</v>
      </c>
      <c r="J139" s="2">
        <f t="shared" si="30"/>
        <v>196659.75</v>
      </c>
      <c r="K139" s="18">
        <f t="shared" si="31"/>
        <v>10.98995501411048</v>
      </c>
      <c r="M139" s="5">
        <f t="shared" si="32"/>
        <v>5.0998641465104192E-3</v>
      </c>
      <c r="N139" s="5">
        <f t="shared" si="32"/>
        <v>4.5680882106015159E-3</v>
      </c>
      <c r="O139" s="6">
        <f t="shared" si="32"/>
        <v>4.1204175257385095E-3</v>
      </c>
      <c r="Q139" s="11">
        <f t="shared" si="37"/>
        <v>364701283</v>
      </c>
      <c r="R139" s="11">
        <f t="shared" si="37"/>
        <v>38212813</v>
      </c>
      <c r="S139" s="8">
        <f t="shared" si="37"/>
        <v>22928303339.209999</v>
      </c>
      <c r="U139" s="6">
        <f t="shared" si="26"/>
        <v>0.78813237811247172</v>
      </c>
      <c r="V139" s="6">
        <f t="shared" si="26"/>
        <v>0.81291039406531029</v>
      </c>
      <c r="W139" s="6">
        <f t="shared" si="26"/>
        <v>0.14426327200533309</v>
      </c>
      <c r="Y139" s="8">
        <f t="shared" si="34"/>
        <v>123219188128.63791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Top 10% to 25%</v>
      </c>
      <c r="C140" s="2">
        <v>2252878</v>
      </c>
      <c r="D140" s="2">
        <v>204976</v>
      </c>
      <c r="E140" s="3">
        <v>645611942.20000076</v>
      </c>
      <c r="G140" s="7">
        <f t="shared" si="27"/>
        <v>286.57208344171357</v>
      </c>
      <c r="H140" s="7">
        <f t="shared" si="28"/>
        <v>3438.8650013005627</v>
      </c>
      <c r="I140" s="7">
        <f t="shared" si="29"/>
        <v>3149.6952921317657</v>
      </c>
      <c r="J140" s="2">
        <f t="shared" si="30"/>
        <v>187739.83333333334</v>
      </c>
      <c r="K140" s="18">
        <f t="shared" si="31"/>
        <v>10.990935524158926</v>
      </c>
      <c r="M140" s="5">
        <f t="shared" si="32"/>
        <v>4.8685490797608991E-3</v>
      </c>
      <c r="N140" s="5">
        <f t="shared" si="32"/>
        <v>4.3605039213923096E-3</v>
      </c>
      <c r="O140" s="6">
        <f t="shared" si="32"/>
        <v>4.0621449328181822E-3</v>
      </c>
      <c r="Q140" s="11">
        <f t="shared" si="37"/>
        <v>366954161</v>
      </c>
      <c r="R140" s="11">
        <f t="shared" si="37"/>
        <v>38417789</v>
      </c>
      <c r="S140" s="8">
        <f t="shared" si="37"/>
        <v>23573915281.41</v>
      </c>
      <c r="U140" s="6">
        <f t="shared" si="26"/>
        <v>0.79300092719223259</v>
      </c>
      <c r="V140" s="6">
        <f t="shared" si="26"/>
        <v>0.8172708979867026</v>
      </c>
      <c r="W140" s="6">
        <f t="shared" si="26"/>
        <v>0.14832541693815129</v>
      </c>
      <c r="Y140" s="8">
        <f t="shared" si="34"/>
        <v>87494621808.485779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Top 10% to 25%</v>
      </c>
      <c r="C141" s="2">
        <v>2165669</v>
      </c>
      <c r="D141" s="2">
        <v>196781</v>
      </c>
      <c r="E141" s="3">
        <v>639449912.11000061</v>
      </c>
      <c r="G141" s="7">
        <f t="shared" si="27"/>
        <v>295.2666876193918</v>
      </c>
      <c r="H141" s="7">
        <f t="shared" si="28"/>
        <v>3543.2002514327014</v>
      </c>
      <c r="I141" s="7">
        <f t="shared" si="29"/>
        <v>3249.5510852673815</v>
      </c>
      <c r="J141" s="2">
        <f t="shared" si="30"/>
        <v>180472.41666666666</v>
      </c>
      <c r="K141" s="18">
        <f t="shared" si="31"/>
        <v>11.005478171164899</v>
      </c>
      <c r="M141" s="5">
        <f t="shared" si="32"/>
        <v>4.6800873447282567E-3</v>
      </c>
      <c r="N141" s="5">
        <f t="shared" si="32"/>
        <v>4.1861697084317195E-3</v>
      </c>
      <c r="O141" s="6">
        <f t="shared" si="32"/>
        <v>4.0233738728829042E-3</v>
      </c>
      <c r="Q141" s="11">
        <f t="shared" si="37"/>
        <v>369119830</v>
      </c>
      <c r="R141" s="11">
        <f t="shared" si="37"/>
        <v>38614570</v>
      </c>
      <c r="S141" s="8">
        <f t="shared" si="37"/>
        <v>24213365193.52</v>
      </c>
      <c r="U141" s="6">
        <f t="shared" si="26"/>
        <v>0.79768101453696094</v>
      </c>
      <c r="V141" s="6">
        <f t="shared" si="26"/>
        <v>0.82145706769513427</v>
      </c>
      <c r="W141" s="6">
        <f t="shared" si="26"/>
        <v>0.1523487908110342</v>
      </c>
      <c r="Y141" s="8">
        <f t="shared" si="34"/>
        <v>60363345065.712151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10% to 25%</v>
      </c>
      <c r="C142" s="2">
        <v>2071360</v>
      </c>
      <c r="D142" s="2">
        <v>188100</v>
      </c>
      <c r="E142" s="3">
        <v>630045691.00999832</v>
      </c>
      <c r="G142" s="7">
        <f t="shared" si="27"/>
        <v>304.17005784122426</v>
      </c>
      <c r="H142" s="7">
        <f t="shared" si="28"/>
        <v>3650.0406940946914</v>
      </c>
      <c r="I142" s="7">
        <f t="shared" si="29"/>
        <v>3349.5252047315171</v>
      </c>
      <c r="J142" s="2">
        <f t="shared" si="30"/>
        <v>172613.33333333334</v>
      </c>
      <c r="K142" s="18">
        <f t="shared" si="31"/>
        <v>11.012014885699097</v>
      </c>
      <c r="M142" s="5">
        <f t="shared" si="32"/>
        <v>4.4762822584505394E-3</v>
      </c>
      <c r="N142" s="5">
        <f t="shared" si="32"/>
        <v>4.0014967001692561E-3</v>
      </c>
      <c r="O142" s="6">
        <f t="shared" si="32"/>
        <v>3.9642031751441036E-3</v>
      </c>
      <c r="Q142" s="11">
        <f t="shared" si="37"/>
        <v>371191190</v>
      </c>
      <c r="R142" s="11">
        <f t="shared" si="37"/>
        <v>38802670</v>
      </c>
      <c r="S142" s="8">
        <f t="shared" si="37"/>
        <v>24843410884.529999</v>
      </c>
      <c r="U142" s="6">
        <f t="shared" si="26"/>
        <v>0.80215729679541148</v>
      </c>
      <c r="V142" s="6">
        <f t="shared" si="26"/>
        <v>0.82545856439530352</v>
      </c>
      <c r="W142" s="6">
        <f t="shared" si="26"/>
        <v>0.15631299398617829</v>
      </c>
      <c r="Y142" s="8">
        <f t="shared" si="34"/>
        <v>38373553282.615807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10% to 25%</v>
      </c>
      <c r="C143" s="2">
        <v>1975307</v>
      </c>
      <c r="D143" s="2">
        <v>179281</v>
      </c>
      <c r="E143" s="3">
        <v>618424046.84000015</v>
      </c>
      <c r="G143" s="7">
        <f t="shared" si="27"/>
        <v>313.07743395836707</v>
      </c>
      <c r="H143" s="7">
        <f t="shared" si="28"/>
        <v>3756.929207500405</v>
      </c>
      <c r="I143" s="7">
        <f t="shared" si="29"/>
        <v>3449.4678568281088</v>
      </c>
      <c r="J143" s="2">
        <f t="shared" si="30"/>
        <v>164608.91666666666</v>
      </c>
      <c r="K143" s="18">
        <f t="shared" si="31"/>
        <v>11.017938320290494</v>
      </c>
      <c r="M143" s="5">
        <f t="shared" si="32"/>
        <v>4.2687083264585394E-3</v>
      </c>
      <c r="N143" s="5">
        <f t="shared" si="32"/>
        <v>3.813887984598854E-3</v>
      </c>
      <c r="O143" s="6">
        <f t="shared" si="32"/>
        <v>3.8910806074058052E-3</v>
      </c>
      <c r="Q143" s="11">
        <f t="shared" si="37"/>
        <v>373166497</v>
      </c>
      <c r="R143" s="11">
        <f t="shared" si="37"/>
        <v>38981951</v>
      </c>
      <c r="S143" s="8">
        <f t="shared" si="37"/>
        <v>25461834931.369999</v>
      </c>
      <c r="U143" s="6">
        <f t="shared" si="26"/>
        <v>0.80642600512187002</v>
      </c>
      <c r="V143" s="6">
        <f t="shared" si="26"/>
        <v>0.82927245237990244</v>
      </c>
      <c r="W143" s="6">
        <f t="shared" si="26"/>
        <v>0.1602040745935841</v>
      </c>
      <c r="Y143" s="8">
        <f t="shared" si="34"/>
        <v>21882989668.905109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10% to 25%</v>
      </c>
      <c r="C144" s="2">
        <v>1900249</v>
      </c>
      <c r="D144" s="2">
        <v>172456</v>
      </c>
      <c r="E144" s="3">
        <v>612142594.59000015</v>
      </c>
      <c r="G144" s="7">
        <f t="shared" si="27"/>
        <v>322.13809589690624</v>
      </c>
      <c r="H144" s="7">
        <f t="shared" si="28"/>
        <v>3865.6571507628751</v>
      </c>
      <c r="I144" s="7">
        <f t="shared" si="29"/>
        <v>3549.5581167950095</v>
      </c>
      <c r="J144" s="2">
        <f t="shared" si="30"/>
        <v>158354.08333333334</v>
      </c>
      <c r="K144" s="18">
        <f t="shared" si="31"/>
        <v>11.018746810780721</v>
      </c>
      <c r="M144" s="5">
        <f t="shared" si="32"/>
        <v>4.1065053324088425E-3</v>
      </c>
      <c r="N144" s="5">
        <f t="shared" si="32"/>
        <v>3.6686981123040365E-3</v>
      </c>
      <c r="O144" s="6">
        <f t="shared" si="32"/>
        <v>3.8515581516390682E-3</v>
      </c>
      <c r="Q144" s="11">
        <f t="shared" si="37"/>
        <v>375066746</v>
      </c>
      <c r="R144" s="11">
        <f t="shared" si="37"/>
        <v>39154407</v>
      </c>
      <c r="S144" s="8">
        <f t="shared" si="37"/>
        <v>26073977525.959999</v>
      </c>
      <c r="U144" s="6">
        <f t="shared" si="26"/>
        <v>0.81053251045427877</v>
      </c>
      <c r="V144" s="6">
        <f t="shared" si="26"/>
        <v>0.83294115049220641</v>
      </c>
      <c r="W144" s="6">
        <f t="shared" si="26"/>
        <v>0.16405563274522317</v>
      </c>
      <c r="Y144" s="8">
        <f t="shared" si="34"/>
        <v>10368201823.515259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10% to 25%</v>
      </c>
      <c r="C145" s="2">
        <v>1817708</v>
      </c>
      <c r="D145" s="2">
        <v>165008</v>
      </c>
      <c r="E145" s="3">
        <v>602229060.79000092</v>
      </c>
      <c r="G145" s="7">
        <f t="shared" si="27"/>
        <v>331.31232342598531</v>
      </c>
      <c r="H145" s="7">
        <f t="shared" si="28"/>
        <v>3975.7478811118235</v>
      </c>
      <c r="I145" s="7">
        <f t="shared" si="29"/>
        <v>3649.6961407325762</v>
      </c>
      <c r="J145" s="2">
        <f t="shared" si="30"/>
        <v>151475.66666666666</v>
      </c>
      <c r="K145" s="18">
        <f t="shared" si="31"/>
        <v>11.015878018035488</v>
      </c>
      <c r="M145" s="5">
        <f t="shared" si="32"/>
        <v>3.9281313105609906E-3</v>
      </c>
      <c r="N145" s="5">
        <f t="shared" si="32"/>
        <v>3.510255010640769E-3</v>
      </c>
      <c r="O145" s="6">
        <f t="shared" si="32"/>
        <v>3.789182894213124E-3</v>
      </c>
      <c r="Q145" s="11">
        <f t="shared" si="37"/>
        <v>376884454</v>
      </c>
      <c r="R145" s="11">
        <f t="shared" si="37"/>
        <v>39319415</v>
      </c>
      <c r="S145" s="8">
        <f t="shared" si="37"/>
        <v>26676206586.75</v>
      </c>
      <c r="U145" s="6">
        <f t="shared" si="26"/>
        <v>0.81446064176483979</v>
      </c>
      <c r="V145" s="6">
        <f t="shared" si="26"/>
        <v>0.83645140550284725</v>
      </c>
      <c r="W145" s="6">
        <f t="shared" si="26"/>
        <v>0.16784481563943629</v>
      </c>
      <c r="Y145" s="8">
        <f t="shared" si="34"/>
        <v>3219560654.6726184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10% to 25%</v>
      </c>
      <c r="C146" s="2">
        <v>1749788</v>
      </c>
      <c r="D146" s="2">
        <v>158495</v>
      </c>
      <c r="E146" s="3">
        <v>594312976.59000015</v>
      </c>
      <c r="G146" s="7">
        <f t="shared" si="27"/>
        <v>339.64856119141297</v>
      </c>
      <c r="H146" s="7">
        <f t="shared" si="28"/>
        <v>4075.7827342969558</v>
      </c>
      <c r="I146" s="7">
        <f t="shared" si="29"/>
        <v>3749.7269730275411</v>
      </c>
      <c r="J146" s="2">
        <f t="shared" si="30"/>
        <v>145815.66666666666</v>
      </c>
      <c r="K146" s="18">
        <f t="shared" si="31"/>
        <v>11.040020189911354</v>
      </c>
      <c r="M146" s="5">
        <f t="shared" si="32"/>
        <v>3.7813537871010609E-3</v>
      </c>
      <c r="N146" s="5">
        <f t="shared" si="32"/>
        <v>3.3717023896508574E-3</v>
      </c>
      <c r="O146" s="6">
        <f t="shared" si="32"/>
        <v>3.7393754491847394E-3</v>
      </c>
      <c r="Q146" s="11">
        <f t="shared" si="37"/>
        <v>378634242</v>
      </c>
      <c r="R146" s="11">
        <f t="shared" si="37"/>
        <v>39477910</v>
      </c>
      <c r="S146" s="8">
        <f t="shared" si="37"/>
        <v>27270519563.34</v>
      </c>
      <c r="U146" s="6">
        <f t="shared" si="26"/>
        <v>0.81824199555194088</v>
      </c>
      <c r="V146" s="6">
        <f t="shared" si="26"/>
        <v>0.83982310789249803</v>
      </c>
      <c r="W146" s="6">
        <f t="shared" si="26"/>
        <v>0.17158419108862102</v>
      </c>
      <c r="Y146" s="8">
        <f t="shared" si="34"/>
        <v>305266095.53231847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10% to 25%</v>
      </c>
      <c r="C147" s="2">
        <v>1685281</v>
      </c>
      <c r="D147" s="2">
        <v>152684</v>
      </c>
      <c r="E147" s="3">
        <v>587775526.49000168</v>
      </c>
      <c r="G147" s="7">
        <f t="shared" si="27"/>
        <v>348.77004279405139</v>
      </c>
      <c r="H147" s="7">
        <f t="shared" si="28"/>
        <v>4185.2405135286172</v>
      </c>
      <c r="I147" s="7">
        <f t="shared" si="29"/>
        <v>3849.6209589086066</v>
      </c>
      <c r="J147" s="2">
        <f t="shared" si="30"/>
        <v>140440.08333333334</v>
      </c>
      <c r="K147" s="18">
        <f t="shared" si="31"/>
        <v>11.037705326032853</v>
      </c>
      <c r="M147" s="5">
        <f t="shared" si="32"/>
        <v>3.6419518774157E-3</v>
      </c>
      <c r="N147" s="5">
        <f t="shared" si="32"/>
        <v>3.248083584096984E-3</v>
      </c>
      <c r="O147" s="6">
        <f t="shared" si="32"/>
        <v>3.6982422729507818E-3</v>
      </c>
      <c r="Q147" s="11">
        <f t="shared" si="37"/>
        <v>380319523</v>
      </c>
      <c r="R147" s="11">
        <f t="shared" si="37"/>
        <v>39630594</v>
      </c>
      <c r="S147" s="8">
        <f t="shared" si="37"/>
        <v>27858295089.830002</v>
      </c>
      <c r="U147" s="6">
        <f t="shared" si="26"/>
        <v>0.82188394742935655</v>
      </c>
      <c r="V147" s="6">
        <f t="shared" si="26"/>
        <v>0.84307119147659504</v>
      </c>
      <c r="W147" s="6">
        <f t="shared" si="26"/>
        <v>0.17528243336157182</v>
      </c>
      <c r="Y147" s="8">
        <f t="shared" si="34"/>
        <v>569914627.09692872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10% to 25%</v>
      </c>
      <c r="C148" s="2">
        <v>1613368</v>
      </c>
      <c r="D148" s="2">
        <v>146031</v>
      </c>
      <c r="E148" s="3">
        <v>576776358.0399971</v>
      </c>
      <c r="G148" s="7">
        <f t="shared" si="27"/>
        <v>357.49832526738913</v>
      </c>
      <c r="H148" s="7">
        <f t="shared" si="28"/>
        <v>4289.9799032086694</v>
      </c>
      <c r="I148" s="7">
        <f t="shared" si="29"/>
        <v>3949.6843686614288</v>
      </c>
      <c r="J148" s="2">
        <f t="shared" si="30"/>
        <v>134447.33333333334</v>
      </c>
      <c r="K148" s="18">
        <f t="shared" si="31"/>
        <v>11.048119919743069</v>
      </c>
      <c r="M148" s="5">
        <f t="shared" si="32"/>
        <v>3.4865453396569551E-3</v>
      </c>
      <c r="N148" s="5">
        <f t="shared" si="32"/>
        <v>3.1065527093164097E-3</v>
      </c>
      <c r="O148" s="6">
        <f t="shared" si="32"/>
        <v>3.6290362786624069E-3</v>
      </c>
      <c r="Q148" s="11">
        <f t="shared" si="37"/>
        <v>381932891</v>
      </c>
      <c r="R148" s="11">
        <f t="shared" si="37"/>
        <v>39776625</v>
      </c>
      <c r="S148" s="8">
        <f t="shared" si="37"/>
        <v>28435071447.869999</v>
      </c>
      <c r="U148" s="6">
        <f t="shared" si="26"/>
        <v>0.82537049276901353</v>
      </c>
      <c r="V148" s="6">
        <f t="shared" si="26"/>
        <v>0.84617774418591141</v>
      </c>
      <c r="W148" s="6">
        <f t="shared" si="26"/>
        <v>0.17891146964023422</v>
      </c>
      <c r="Y148" s="8">
        <f t="shared" si="34"/>
        <v>3814649021.1068559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10% to 25%</v>
      </c>
      <c r="C149" s="2">
        <v>1561735</v>
      </c>
      <c r="D149" s="2">
        <v>141395</v>
      </c>
      <c r="E149" s="3">
        <v>572617356.25</v>
      </c>
      <c r="G149" s="7">
        <f t="shared" si="27"/>
        <v>366.65462210298165</v>
      </c>
      <c r="H149" s="7">
        <f t="shared" si="28"/>
        <v>4399.8554652357798</v>
      </c>
      <c r="I149" s="7">
        <f t="shared" si="29"/>
        <v>4049.770898900244</v>
      </c>
      <c r="J149" s="2">
        <f t="shared" si="30"/>
        <v>130144.58333333333</v>
      </c>
      <c r="K149" s="18">
        <f t="shared" si="31"/>
        <v>11.045192545705294</v>
      </c>
      <c r="M149" s="5">
        <f t="shared" si="32"/>
        <v>3.3749645995390727E-3</v>
      </c>
      <c r="N149" s="5">
        <f t="shared" si="32"/>
        <v>3.0079299623627432E-3</v>
      </c>
      <c r="O149" s="6">
        <f t="shared" si="32"/>
        <v>3.6028681319127532E-3</v>
      </c>
      <c r="Q149" s="11">
        <f t="shared" si="37"/>
        <v>383494626</v>
      </c>
      <c r="R149" s="11">
        <f t="shared" si="37"/>
        <v>39918020</v>
      </c>
      <c r="S149" s="8">
        <f t="shared" si="37"/>
        <v>29007688804.119999</v>
      </c>
      <c r="U149" s="6">
        <f t="shared" si="26"/>
        <v>0.82874545736855254</v>
      </c>
      <c r="V149" s="6">
        <f t="shared" si="26"/>
        <v>0.84918567414827417</v>
      </c>
      <c r="W149" s="6">
        <f t="shared" si="26"/>
        <v>0.18251433777214696</v>
      </c>
      <c r="Y149" s="8">
        <f t="shared" si="34"/>
        <v>10081108688.813972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10% to 25%</v>
      </c>
      <c r="C150" s="2">
        <v>1512122</v>
      </c>
      <c r="D150" s="2">
        <v>136795</v>
      </c>
      <c r="E150" s="3">
        <v>567636841.59000015</v>
      </c>
      <c r="G150" s="7">
        <f t="shared" si="27"/>
        <v>375.39090205023149</v>
      </c>
      <c r="H150" s="7">
        <f t="shared" si="28"/>
        <v>4504.6908246027779</v>
      </c>
      <c r="I150" s="7">
        <f t="shared" si="29"/>
        <v>4149.5437814978632</v>
      </c>
      <c r="J150" s="2">
        <f t="shared" si="30"/>
        <v>126010.16666666667</v>
      </c>
      <c r="K150" s="18">
        <f t="shared" si="31"/>
        <v>11.053927409627544</v>
      </c>
      <c r="M150" s="5">
        <f t="shared" si="32"/>
        <v>3.2677491509021835E-3</v>
      </c>
      <c r="N150" s="5">
        <f t="shared" si="32"/>
        <v>2.9100730520981045E-3</v>
      </c>
      <c r="O150" s="6">
        <f t="shared" si="32"/>
        <v>3.5715310839640993E-3</v>
      </c>
      <c r="Q150" s="11">
        <f t="shared" si="37"/>
        <v>385006748</v>
      </c>
      <c r="R150" s="11">
        <f t="shared" si="37"/>
        <v>40054815</v>
      </c>
      <c r="S150" s="8">
        <f t="shared" si="37"/>
        <v>29575325645.709999</v>
      </c>
      <c r="U150" s="6">
        <f t="shared" si="26"/>
        <v>0.83201320651945476</v>
      </c>
      <c r="V150" s="6">
        <f t="shared" si="26"/>
        <v>0.85209574720037229</v>
      </c>
      <c r="W150" s="6">
        <f t="shared" si="26"/>
        <v>0.18608586885611106</v>
      </c>
      <c r="Y150" s="8">
        <f t="shared" si="34"/>
        <v>18499099060.675674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10% to 25%</v>
      </c>
      <c r="C151" s="2">
        <v>1452770</v>
      </c>
      <c r="D151" s="2">
        <v>131449</v>
      </c>
      <c r="E151" s="3">
        <v>558627092.35000229</v>
      </c>
      <c r="G151" s="7">
        <f t="shared" si="27"/>
        <v>384.52548741370094</v>
      </c>
      <c r="H151" s="7">
        <f t="shared" si="28"/>
        <v>4614.3058489644118</v>
      </c>
      <c r="I151" s="7">
        <f t="shared" si="29"/>
        <v>4249.7629677669838</v>
      </c>
      <c r="J151" s="2">
        <f t="shared" si="30"/>
        <v>121064.16666666667</v>
      </c>
      <c r="K151" s="18">
        <f t="shared" si="31"/>
        <v>11.051966922532694</v>
      </c>
      <c r="M151" s="5">
        <f t="shared" si="32"/>
        <v>3.1394873786349019E-3</v>
      </c>
      <c r="N151" s="5">
        <f t="shared" si="32"/>
        <v>2.7963463037775044E-3</v>
      </c>
      <c r="O151" s="6">
        <f t="shared" si="32"/>
        <v>3.5148423754242535E-3</v>
      </c>
      <c r="Q151" s="11">
        <f t="shared" si="37"/>
        <v>386459518</v>
      </c>
      <c r="R151" s="11">
        <f t="shared" si="37"/>
        <v>40186264</v>
      </c>
      <c r="S151" s="8">
        <f t="shared" si="37"/>
        <v>30133952738.060001</v>
      </c>
      <c r="U151" s="6">
        <f t="shared" si="26"/>
        <v>0.83515269389808966</v>
      </c>
      <c r="V151" s="6">
        <f t="shared" si="26"/>
        <v>0.85489209350414985</v>
      </c>
      <c r="W151" s="6">
        <f t="shared" si="26"/>
        <v>0.18960071123153532</v>
      </c>
      <c r="Y151" s="8">
        <f t="shared" si="34"/>
        <v>29396868362.498554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10% to 25%</v>
      </c>
      <c r="C152" s="2">
        <v>1398477</v>
      </c>
      <c r="D152" s="2">
        <v>126538</v>
      </c>
      <c r="E152" s="3">
        <v>550390386.39999771</v>
      </c>
      <c r="G152" s="7">
        <f t="shared" si="27"/>
        <v>393.56413183770468</v>
      </c>
      <c r="H152" s="7">
        <f t="shared" si="28"/>
        <v>4722.7695820524559</v>
      </c>
      <c r="I152" s="7">
        <f t="shared" si="29"/>
        <v>4349.6055445794755</v>
      </c>
      <c r="J152" s="2">
        <f t="shared" si="30"/>
        <v>116539.75</v>
      </c>
      <c r="K152" s="18">
        <f t="shared" si="31"/>
        <v>11.051834231614219</v>
      </c>
      <c r="M152" s="5">
        <f t="shared" si="32"/>
        <v>3.022158284388583E-3</v>
      </c>
      <c r="N152" s="5">
        <f t="shared" si="32"/>
        <v>2.6918734154493212E-3</v>
      </c>
      <c r="O152" s="6">
        <f t="shared" si="32"/>
        <v>3.4630176008949749E-3</v>
      </c>
      <c r="Q152" s="11">
        <f t="shared" si="37"/>
        <v>387857995</v>
      </c>
      <c r="R152" s="11">
        <f t="shared" si="37"/>
        <v>40312802</v>
      </c>
      <c r="S152" s="8">
        <f t="shared" si="37"/>
        <v>30684343124.459999</v>
      </c>
      <c r="U152" s="6">
        <f t="shared" si="26"/>
        <v>0.83817485218247822</v>
      </c>
      <c r="V152" s="6">
        <f t="shared" si="26"/>
        <v>0.85758396691959915</v>
      </c>
      <c r="W152" s="6">
        <f t="shared" si="26"/>
        <v>0.19306372883243031</v>
      </c>
      <c r="Y152" s="8">
        <f t="shared" si="34"/>
        <v>42126778109.638466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10% to 25%</v>
      </c>
      <c r="C153" s="2">
        <v>1350770</v>
      </c>
      <c r="D153" s="2">
        <v>121828</v>
      </c>
      <c r="E153" s="3">
        <v>542085531.03000259</v>
      </c>
      <c r="G153" s="7">
        <f t="shared" si="27"/>
        <v>401.31593907919381</v>
      </c>
      <c r="H153" s="7">
        <f t="shared" si="28"/>
        <v>4815.7912689503255</v>
      </c>
      <c r="I153" s="7">
        <f t="shared" si="29"/>
        <v>4449.5972274846717</v>
      </c>
      <c r="J153" s="2">
        <f t="shared" si="30"/>
        <v>112564.16666666667</v>
      </c>
      <c r="K153" s="18">
        <f t="shared" si="31"/>
        <v>11.087516827002004</v>
      </c>
      <c r="M153" s="5">
        <f t="shared" si="32"/>
        <v>2.9190617691986112E-3</v>
      </c>
      <c r="N153" s="5">
        <f t="shared" si="32"/>
        <v>2.591676448634876E-3</v>
      </c>
      <c r="O153" s="6">
        <f t="shared" si="32"/>
        <v>3.4107640350082356E-3</v>
      </c>
      <c r="Q153" s="11">
        <f t="shared" si="37"/>
        <v>389208765</v>
      </c>
      <c r="R153" s="11">
        <f t="shared" si="37"/>
        <v>40434630</v>
      </c>
      <c r="S153" s="8">
        <f t="shared" si="37"/>
        <v>31226428655.490002</v>
      </c>
      <c r="U153" s="6">
        <f t="shared" ref="U153:W216" si="39">+Q153/C$16</f>
        <v>0.84109391395167687</v>
      </c>
      <c r="V153" s="6">
        <f t="shared" si="39"/>
        <v>0.86017564336823404</v>
      </c>
      <c r="W153" s="6">
        <f t="shared" si="39"/>
        <v>0.19647449286743854</v>
      </c>
      <c r="Y153" s="8">
        <f t="shared" si="34"/>
        <v>54254596748.788696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10% to 25%</v>
      </c>
      <c r="C154" s="2">
        <v>1308063</v>
      </c>
      <c r="D154" s="2">
        <v>118110</v>
      </c>
      <c r="E154" s="3">
        <v>537358305.20999908</v>
      </c>
      <c r="G154" s="7">
        <f t="shared" ref="G154:G217" si="40">IF(C154=0,0,+E154/C154)</f>
        <v>410.80460590200863</v>
      </c>
      <c r="H154" s="7">
        <f t="shared" ref="H154:H217" si="41">+G154*12</f>
        <v>4929.6552708241034</v>
      </c>
      <c r="I154" s="7">
        <f t="shared" ref="I154:I217" si="42">IF(D154=0,0,E154/D154)</f>
        <v>4549.6427500634927</v>
      </c>
      <c r="J154" s="2">
        <f t="shared" ref="J154:J217" si="43">+C154/12</f>
        <v>109005.25</v>
      </c>
      <c r="K154" s="18">
        <f t="shared" ref="K154:K217" si="44">IF(D154=0,0,C154/D154)</f>
        <v>11.074955549911099</v>
      </c>
      <c r="M154" s="5">
        <f t="shared" ref="M154:O217" si="45">+C154/C$16</f>
        <v>2.8267704309417911E-3</v>
      </c>
      <c r="N154" s="5">
        <f t="shared" si="45"/>
        <v>2.5125825372514132E-3</v>
      </c>
      <c r="O154" s="6">
        <f t="shared" si="45"/>
        <v>3.3810206626264006E-3</v>
      </c>
      <c r="Q154" s="11">
        <f t="shared" ref="Q154:S169" si="46">+Q153+C154</f>
        <v>390516828</v>
      </c>
      <c r="R154" s="11">
        <f t="shared" si="46"/>
        <v>40552740</v>
      </c>
      <c r="S154" s="8">
        <f t="shared" si="46"/>
        <v>31763786960.700001</v>
      </c>
      <c r="U154" s="6">
        <f t="shared" si="39"/>
        <v>0.84392068438261869</v>
      </c>
      <c r="V154" s="6">
        <f t="shared" si="39"/>
        <v>0.86268822590548544</v>
      </c>
      <c r="W154" s="6">
        <f t="shared" si="39"/>
        <v>0.19985551353006492</v>
      </c>
      <c r="Y154" s="8">
        <f t="shared" ref="Y154:Y217" si="47">((H154-$H$16)^2)*J154</f>
        <v>71186334777.530273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10% to 25%</v>
      </c>
      <c r="C155" s="2">
        <v>1267833</v>
      </c>
      <c r="D155" s="2">
        <v>114356</v>
      </c>
      <c r="E155" s="3">
        <v>531729730.52000046</v>
      </c>
      <c r="G155" s="7">
        <f t="shared" si="40"/>
        <v>419.40044983842546</v>
      </c>
      <c r="H155" s="7">
        <f t="shared" si="41"/>
        <v>5032.8053980611057</v>
      </c>
      <c r="I155" s="7">
        <f t="shared" si="42"/>
        <v>4649.7755300989929</v>
      </c>
      <c r="J155" s="2">
        <f t="shared" si="43"/>
        <v>105652.75</v>
      </c>
      <c r="K155" s="18">
        <f t="shared" si="44"/>
        <v>11.08672041694358</v>
      </c>
      <c r="M155" s="5">
        <f t="shared" si="45"/>
        <v>2.7398319773376542E-3</v>
      </c>
      <c r="N155" s="5">
        <f t="shared" si="45"/>
        <v>2.4327227891789232E-3</v>
      </c>
      <c r="O155" s="6">
        <f t="shared" si="45"/>
        <v>3.3456060665486786E-3</v>
      </c>
      <c r="Q155" s="11">
        <f t="shared" si="46"/>
        <v>391784661</v>
      </c>
      <c r="R155" s="11">
        <f t="shared" si="46"/>
        <v>40667096</v>
      </c>
      <c r="S155" s="8">
        <f t="shared" si="46"/>
        <v>32295516691.220001</v>
      </c>
      <c r="U155" s="6">
        <f t="shared" si="39"/>
        <v>0.84666051635995632</v>
      </c>
      <c r="V155" s="6">
        <f t="shared" si="39"/>
        <v>0.86512094869466438</v>
      </c>
      <c r="W155" s="6">
        <f t="shared" si="39"/>
        <v>0.20320111959661361</v>
      </c>
      <c r="Y155" s="8">
        <f t="shared" si="47"/>
        <v>87734996336.362549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10% to 25%</v>
      </c>
      <c r="C156" s="2">
        <v>1219719</v>
      </c>
      <c r="D156" s="2">
        <v>110032</v>
      </c>
      <c r="E156" s="3">
        <v>522621445.30999756</v>
      </c>
      <c r="G156" s="7">
        <f t="shared" si="40"/>
        <v>428.47692403741974</v>
      </c>
      <c r="H156" s="7">
        <f t="shared" si="41"/>
        <v>5141.7230884490364</v>
      </c>
      <c r="I156" s="7">
        <f t="shared" si="42"/>
        <v>4749.7223108731787</v>
      </c>
      <c r="J156" s="2">
        <f t="shared" si="43"/>
        <v>101643.25</v>
      </c>
      <c r="K156" s="18">
        <f t="shared" si="44"/>
        <v>11.085129780427511</v>
      </c>
      <c r="M156" s="5">
        <f t="shared" si="45"/>
        <v>2.6358559207453236E-3</v>
      </c>
      <c r="N156" s="5">
        <f t="shared" si="45"/>
        <v>2.3407372935301627E-3</v>
      </c>
      <c r="O156" s="6">
        <f t="shared" si="45"/>
        <v>3.2882973766158422E-3</v>
      </c>
      <c r="Q156" s="11">
        <f t="shared" si="46"/>
        <v>393004380</v>
      </c>
      <c r="R156" s="11">
        <f t="shared" si="46"/>
        <v>40777128</v>
      </c>
      <c r="S156" s="8">
        <f t="shared" si="46"/>
        <v>32818138136.529999</v>
      </c>
      <c r="U156" s="6">
        <f t="shared" si="39"/>
        <v>0.84929637228070165</v>
      </c>
      <c r="V156" s="6">
        <f t="shared" si="39"/>
        <v>0.86746168598819451</v>
      </c>
      <c r="W156" s="6">
        <f t="shared" si="39"/>
        <v>0.20648941697322945</v>
      </c>
      <c r="Y156" s="8">
        <f t="shared" si="47"/>
        <v>105788104270.38503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10% to 25%</v>
      </c>
      <c r="C157" s="2">
        <v>1179781</v>
      </c>
      <c r="D157" s="2">
        <v>106415</v>
      </c>
      <c r="E157" s="3">
        <v>516088585.81000137</v>
      </c>
      <c r="G157" s="7">
        <f t="shared" si="40"/>
        <v>437.4443950275529</v>
      </c>
      <c r="H157" s="7">
        <f t="shared" si="41"/>
        <v>5249.3327403306348</v>
      </c>
      <c r="I157" s="7">
        <f t="shared" si="42"/>
        <v>4849.7729249635986</v>
      </c>
      <c r="J157" s="2">
        <f t="shared" si="43"/>
        <v>98315.083333333328</v>
      </c>
      <c r="K157" s="18">
        <f t="shared" si="44"/>
        <v>11.086604332096039</v>
      </c>
      <c r="M157" s="5">
        <f t="shared" si="45"/>
        <v>2.5495484894740828E-3</v>
      </c>
      <c r="N157" s="5">
        <f t="shared" si="45"/>
        <v>2.2637919795242497E-3</v>
      </c>
      <c r="O157" s="6">
        <f t="shared" si="45"/>
        <v>3.2471930841142301E-3</v>
      </c>
      <c r="Q157" s="11">
        <f t="shared" si="46"/>
        <v>394184161</v>
      </c>
      <c r="R157" s="11">
        <f t="shared" si="46"/>
        <v>40883543</v>
      </c>
      <c r="S157" s="8">
        <f t="shared" si="46"/>
        <v>33334226722.34</v>
      </c>
      <c r="U157" s="6">
        <f t="shared" si="39"/>
        <v>0.85184592077017574</v>
      </c>
      <c r="V157" s="6">
        <f t="shared" si="39"/>
        <v>0.86972547796771871</v>
      </c>
      <c r="W157" s="6">
        <f t="shared" si="39"/>
        <v>0.20973661005734368</v>
      </c>
      <c r="Y157" s="8">
        <f t="shared" si="47"/>
        <v>125049107653.79515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10% to 25%</v>
      </c>
      <c r="C158" s="2">
        <v>1140957</v>
      </c>
      <c r="D158" s="2">
        <v>102753</v>
      </c>
      <c r="E158" s="3">
        <v>508620560.63000107</v>
      </c>
      <c r="G158" s="7">
        <f t="shared" si="40"/>
        <v>445.78416244433492</v>
      </c>
      <c r="H158" s="7">
        <f t="shared" si="41"/>
        <v>5349.4099493320191</v>
      </c>
      <c r="I158" s="7">
        <f t="shared" si="42"/>
        <v>4949.9339253355238</v>
      </c>
      <c r="J158" s="2">
        <f t="shared" si="43"/>
        <v>95079.75</v>
      </c>
      <c r="K158" s="18">
        <f t="shared" si="44"/>
        <v>11.103880178680914</v>
      </c>
      <c r="M158" s="5">
        <f t="shared" si="45"/>
        <v>2.465648451623548E-3</v>
      </c>
      <c r="N158" s="5">
        <f t="shared" si="45"/>
        <v>2.1858893696570527E-3</v>
      </c>
      <c r="O158" s="6">
        <f t="shared" si="45"/>
        <v>3.2002047949265758E-3</v>
      </c>
      <c r="Q158" s="11">
        <f t="shared" si="46"/>
        <v>395325118</v>
      </c>
      <c r="R158" s="11">
        <f t="shared" si="46"/>
        <v>40986296</v>
      </c>
      <c r="S158" s="8">
        <f t="shared" si="46"/>
        <v>33842847282.970001</v>
      </c>
      <c r="U158" s="6">
        <f t="shared" si="39"/>
        <v>0.85431156922179929</v>
      </c>
      <c r="V158" s="6">
        <f t="shared" si="39"/>
        <v>0.87191136733737584</v>
      </c>
      <c r="W158" s="6">
        <f t="shared" si="39"/>
        <v>0.21293681485227026</v>
      </c>
      <c r="Y158" s="8">
        <f t="shared" si="47"/>
        <v>143348937102.17453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10% to 25%</v>
      </c>
      <c r="C159" s="2">
        <v>1652721</v>
      </c>
      <c r="D159" s="2">
        <v>148896</v>
      </c>
      <c r="E159" s="3">
        <v>755530962.40000153</v>
      </c>
      <c r="G159" s="7">
        <f t="shared" si="40"/>
        <v>457.14368148042018</v>
      </c>
      <c r="H159" s="7">
        <f t="shared" si="41"/>
        <v>5485.7241777650424</v>
      </c>
      <c r="I159" s="7">
        <f t="shared" si="42"/>
        <v>5074.2193369869001</v>
      </c>
      <c r="J159" s="2">
        <f t="shared" si="43"/>
        <v>137726.75</v>
      </c>
      <c r="K159" s="18">
        <f t="shared" si="44"/>
        <v>11.099834784010316</v>
      </c>
      <c r="M159" s="5">
        <f t="shared" si="45"/>
        <v>3.5715885652270172E-3</v>
      </c>
      <c r="N159" s="5">
        <f t="shared" si="45"/>
        <v>3.1675005458181903E-3</v>
      </c>
      <c r="O159" s="6">
        <f t="shared" si="45"/>
        <v>4.7537476770367071E-3</v>
      </c>
      <c r="Q159" s="11">
        <f t="shared" si="46"/>
        <v>396977839</v>
      </c>
      <c r="R159" s="11">
        <f t="shared" si="46"/>
        <v>41135192</v>
      </c>
      <c r="S159" s="8">
        <f t="shared" si="46"/>
        <v>34598378245.370003</v>
      </c>
      <c r="U159" s="6">
        <f t="shared" si="39"/>
        <v>0.85788315778702628</v>
      </c>
      <c r="V159" s="6">
        <f t="shared" si="39"/>
        <v>0.875078867883194</v>
      </c>
      <c r="W159" s="6">
        <f t="shared" si="39"/>
        <v>0.21769056252930696</v>
      </c>
      <c r="Y159" s="8">
        <f t="shared" si="47"/>
        <v>256310176671.88599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10% to 25%</v>
      </c>
      <c r="C160" s="2">
        <v>1576562</v>
      </c>
      <c r="D160" s="2">
        <v>141852</v>
      </c>
      <c r="E160" s="3">
        <v>741082455.61000061</v>
      </c>
      <c r="G160" s="7">
        <f t="shared" si="40"/>
        <v>470.06236076348449</v>
      </c>
      <c r="H160" s="7">
        <f t="shared" si="41"/>
        <v>5640.7483291618137</v>
      </c>
      <c r="I160" s="7">
        <f t="shared" si="42"/>
        <v>5224.3356146547148</v>
      </c>
      <c r="J160" s="2">
        <f t="shared" si="43"/>
        <v>131380.16666666666</v>
      </c>
      <c r="K160" s="18">
        <f t="shared" si="44"/>
        <v>11.114133040069932</v>
      </c>
      <c r="M160" s="5">
        <f t="shared" si="45"/>
        <v>3.40700627121664E-3</v>
      </c>
      <c r="N160" s="5">
        <f t="shared" si="45"/>
        <v>3.0176518336651214E-3</v>
      </c>
      <c r="O160" s="6">
        <f t="shared" si="45"/>
        <v>4.6628386885136765E-3</v>
      </c>
      <c r="Q160" s="11">
        <f t="shared" si="46"/>
        <v>398554401</v>
      </c>
      <c r="R160" s="11">
        <f t="shared" si="46"/>
        <v>41277044</v>
      </c>
      <c r="S160" s="8">
        <f t="shared" si="46"/>
        <v>35339460700.980003</v>
      </c>
      <c r="U160" s="6">
        <f t="shared" si="39"/>
        <v>0.86129016405824288</v>
      </c>
      <c r="V160" s="6">
        <f t="shared" si="39"/>
        <v>0.87809651971685909</v>
      </c>
      <c r="W160" s="6">
        <f t="shared" si="39"/>
        <v>0.22235340121782066</v>
      </c>
      <c r="Y160" s="8">
        <f t="shared" si="47"/>
        <v>303225591432.38489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10% to 25%</v>
      </c>
      <c r="C161" s="2">
        <v>1995166</v>
      </c>
      <c r="D161" s="2">
        <v>179263</v>
      </c>
      <c r="E161" s="3">
        <v>967847255.8299942</v>
      </c>
      <c r="G161" s="7">
        <f t="shared" si="40"/>
        <v>485.09610520126859</v>
      </c>
      <c r="H161" s="7">
        <f t="shared" si="41"/>
        <v>5821.1532624152233</v>
      </c>
      <c r="I161" s="7">
        <f t="shared" si="42"/>
        <v>5399.0352489358884</v>
      </c>
      <c r="J161" s="2">
        <f t="shared" si="43"/>
        <v>166263.83333333334</v>
      </c>
      <c r="K161" s="18">
        <f t="shared" si="44"/>
        <v>11.129826009829134</v>
      </c>
      <c r="M161" s="5">
        <f t="shared" si="45"/>
        <v>4.3116243282016308E-3</v>
      </c>
      <c r="N161" s="5">
        <f t="shared" si="45"/>
        <v>3.8135050662543401E-3</v>
      </c>
      <c r="O161" s="6">
        <f t="shared" si="45"/>
        <v>6.089626862561758E-3</v>
      </c>
      <c r="Q161" s="11">
        <f t="shared" si="46"/>
        <v>400549567</v>
      </c>
      <c r="R161" s="11">
        <f t="shared" si="46"/>
        <v>41456307</v>
      </c>
      <c r="S161" s="8">
        <f t="shared" si="46"/>
        <v>36307307956.809998</v>
      </c>
      <c r="U161" s="6">
        <f t="shared" si="39"/>
        <v>0.86560178838644453</v>
      </c>
      <c r="V161" s="6">
        <f t="shared" si="39"/>
        <v>0.88191002478311342</v>
      </c>
      <c r="W161" s="6">
        <f t="shared" si="39"/>
        <v>0.22844302808038239</v>
      </c>
      <c r="Y161" s="8">
        <f t="shared" si="47"/>
        <v>480285243527.83899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10% to 25%</v>
      </c>
      <c r="C162" s="2">
        <v>1420666</v>
      </c>
      <c r="D162" s="2">
        <v>127461</v>
      </c>
      <c r="E162" s="3">
        <v>710524970.27999878</v>
      </c>
      <c r="G162" s="7">
        <f t="shared" si="40"/>
        <v>500.13512696157915</v>
      </c>
      <c r="H162" s="7">
        <f t="shared" si="41"/>
        <v>6001.62152353895</v>
      </c>
      <c r="I162" s="7">
        <f t="shared" si="42"/>
        <v>5574.4499908207117</v>
      </c>
      <c r="J162" s="2">
        <f t="shared" si="43"/>
        <v>118388.83333333333</v>
      </c>
      <c r="K162" s="18">
        <f t="shared" si="44"/>
        <v>11.14588776174673</v>
      </c>
      <c r="M162" s="5">
        <f t="shared" si="45"/>
        <v>3.070109498582523E-3</v>
      </c>
      <c r="N162" s="5">
        <f t="shared" si="45"/>
        <v>2.7115086172263348E-3</v>
      </c>
      <c r="O162" s="6">
        <f t="shared" si="45"/>
        <v>4.4705731400017509E-3</v>
      </c>
      <c r="Q162" s="11">
        <f t="shared" si="46"/>
        <v>401970233</v>
      </c>
      <c r="R162" s="11">
        <f t="shared" si="46"/>
        <v>41583768</v>
      </c>
      <c r="S162" s="8">
        <f t="shared" si="46"/>
        <v>37017832927.089996</v>
      </c>
      <c r="U162" s="6">
        <f t="shared" si="39"/>
        <v>0.86867189788502708</v>
      </c>
      <c r="V162" s="6">
        <f t="shared" si="39"/>
        <v>0.88462153340033978</v>
      </c>
      <c r="W162" s="6">
        <f t="shared" si="39"/>
        <v>0.23291360122038415</v>
      </c>
      <c r="Y162" s="8">
        <f t="shared" si="47"/>
        <v>418470855617.01276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10% to 25%</v>
      </c>
      <c r="C163" s="2">
        <v>1359170</v>
      </c>
      <c r="D163" s="2">
        <v>121922</v>
      </c>
      <c r="E163" s="3">
        <v>697942120.77000427</v>
      </c>
      <c r="G163" s="7">
        <f t="shared" si="40"/>
        <v>513.50612562814388</v>
      </c>
      <c r="H163" s="7">
        <f t="shared" si="41"/>
        <v>6162.073507537727</v>
      </c>
      <c r="I163" s="7">
        <f t="shared" si="42"/>
        <v>5724.4969797903932</v>
      </c>
      <c r="J163" s="2">
        <f t="shared" si="43"/>
        <v>113264.16666666667</v>
      </c>
      <c r="K163" s="18">
        <f t="shared" si="44"/>
        <v>11.147865028460819</v>
      </c>
      <c r="M163" s="5">
        <f t="shared" si="45"/>
        <v>2.9372144664463057E-3</v>
      </c>
      <c r="N163" s="5">
        <f t="shared" si="45"/>
        <v>2.5936761333228923E-3</v>
      </c>
      <c r="O163" s="6">
        <f t="shared" si="45"/>
        <v>4.3914027358681737E-3</v>
      </c>
      <c r="Q163" s="11">
        <f t="shared" si="46"/>
        <v>403329403</v>
      </c>
      <c r="R163" s="11">
        <f t="shared" si="46"/>
        <v>41705690</v>
      </c>
      <c r="S163" s="8">
        <f t="shared" si="46"/>
        <v>37715775047.860001</v>
      </c>
      <c r="U163" s="6">
        <f t="shared" si="39"/>
        <v>0.87160911235147343</v>
      </c>
      <c r="V163" s="6">
        <f t="shared" si="39"/>
        <v>0.88721520953366273</v>
      </c>
      <c r="W163" s="6">
        <f t="shared" si="39"/>
        <v>0.23730500395625231</v>
      </c>
      <c r="Y163" s="8">
        <f t="shared" si="47"/>
        <v>471607845465.34174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10% to 25%</v>
      </c>
      <c r="C164" s="2">
        <v>1715310</v>
      </c>
      <c r="D164" s="2">
        <v>153818</v>
      </c>
      <c r="E164" s="3">
        <v>907369803.80999756</v>
      </c>
      <c r="G164" s="7">
        <f t="shared" si="40"/>
        <v>528.98298488902742</v>
      </c>
      <c r="H164" s="7">
        <f t="shared" si="41"/>
        <v>6347.795818668329</v>
      </c>
      <c r="I164" s="7">
        <f t="shared" si="42"/>
        <v>5898.9832386976659</v>
      </c>
      <c r="J164" s="2">
        <f t="shared" si="43"/>
        <v>142942.5</v>
      </c>
      <c r="K164" s="18">
        <f t="shared" si="44"/>
        <v>11.15155573469945</v>
      </c>
      <c r="M164" s="5">
        <f t="shared" si="45"/>
        <v>3.7068456090408211E-3</v>
      </c>
      <c r="N164" s="5">
        <f t="shared" si="45"/>
        <v>3.2722074398013538E-3</v>
      </c>
      <c r="O164" s="6">
        <f t="shared" si="45"/>
        <v>5.7091069879825485E-3</v>
      </c>
      <c r="Q164" s="11">
        <f t="shared" si="46"/>
        <v>405044713</v>
      </c>
      <c r="R164" s="11">
        <f t="shared" si="46"/>
        <v>41859508</v>
      </c>
      <c r="S164" s="8">
        <f t="shared" si="46"/>
        <v>38623144851.669998</v>
      </c>
      <c r="U164" s="6">
        <f t="shared" si="39"/>
        <v>0.8753159579605142</v>
      </c>
      <c r="V164" s="6">
        <f t="shared" si="39"/>
        <v>0.89048741697346401</v>
      </c>
      <c r="W164" s="6">
        <f t="shared" si="39"/>
        <v>0.24301411094423486</v>
      </c>
      <c r="Y164" s="8">
        <f t="shared" si="47"/>
        <v>708455292088.60168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10% to 25%</v>
      </c>
      <c r="C165" s="2">
        <v>2020865</v>
      </c>
      <c r="D165" s="2">
        <v>181111</v>
      </c>
      <c r="E165" s="3">
        <v>1109054598.2700043</v>
      </c>
      <c r="G165" s="7">
        <f t="shared" si="40"/>
        <v>548.80192307254777</v>
      </c>
      <c r="H165" s="7">
        <f t="shared" si="41"/>
        <v>6585.6230768705736</v>
      </c>
      <c r="I165" s="7">
        <f t="shared" si="42"/>
        <v>6123.6181030970192</v>
      </c>
      <c r="J165" s="2">
        <f t="shared" si="43"/>
        <v>168405.41666666666</v>
      </c>
      <c r="K165" s="18">
        <f t="shared" si="44"/>
        <v>11.158157152243652</v>
      </c>
      <c r="M165" s="5">
        <f t="shared" si="45"/>
        <v>4.3671607766026426E-3</v>
      </c>
      <c r="N165" s="5">
        <f t="shared" si="45"/>
        <v>3.8528180162910909E-3</v>
      </c>
      <c r="O165" s="6">
        <f t="shared" si="45"/>
        <v>6.9780935297283865E-3</v>
      </c>
      <c r="Q165" s="11">
        <f t="shared" si="46"/>
        <v>407065578</v>
      </c>
      <c r="R165" s="11">
        <f t="shared" si="46"/>
        <v>42040619</v>
      </c>
      <c r="S165" s="8">
        <f t="shared" si="46"/>
        <v>39732199449.940002</v>
      </c>
      <c r="U165" s="6">
        <f t="shared" si="39"/>
        <v>0.8796831187371168</v>
      </c>
      <c r="V165" s="6">
        <f t="shared" si="39"/>
        <v>0.89434023498975512</v>
      </c>
      <c r="W165" s="6">
        <f t="shared" si="39"/>
        <v>0.24999220447396325</v>
      </c>
      <c r="Y165" s="8">
        <f t="shared" si="47"/>
        <v>1022510079356.2581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10% to 25%</v>
      </c>
      <c r="C166" s="2">
        <v>1894516</v>
      </c>
      <c r="D166" s="2">
        <v>169426</v>
      </c>
      <c r="E166" s="3">
        <v>1079911271.5899963</v>
      </c>
      <c r="G166" s="7">
        <f t="shared" si="40"/>
        <v>570.01961006927172</v>
      </c>
      <c r="H166" s="7">
        <f t="shared" si="41"/>
        <v>6840.2353208312607</v>
      </c>
      <c r="I166" s="7">
        <f t="shared" si="42"/>
        <v>6373.9406678431669</v>
      </c>
      <c r="J166" s="2">
        <f t="shared" si="43"/>
        <v>157876.33333333334</v>
      </c>
      <c r="K166" s="18">
        <f t="shared" si="44"/>
        <v>11.18196734857696</v>
      </c>
      <c r="M166" s="5">
        <f t="shared" si="45"/>
        <v>4.0941161165372912E-3</v>
      </c>
      <c r="N166" s="5">
        <f t="shared" si="45"/>
        <v>3.6042401909775462E-3</v>
      </c>
      <c r="O166" s="6">
        <f t="shared" si="45"/>
        <v>6.7947257679809043E-3</v>
      </c>
      <c r="Q166" s="11">
        <f t="shared" si="46"/>
        <v>408960094</v>
      </c>
      <c r="R166" s="11">
        <f t="shared" si="46"/>
        <v>42210045</v>
      </c>
      <c r="S166" s="8">
        <f t="shared" si="46"/>
        <v>40812110721.529999</v>
      </c>
      <c r="U166" s="6">
        <f t="shared" si="39"/>
        <v>0.88377723485365411</v>
      </c>
      <c r="V166" s="6">
        <f t="shared" si="39"/>
        <v>0.89794447518073273</v>
      </c>
      <c r="W166" s="6">
        <f t="shared" si="39"/>
        <v>0.25678693024194416</v>
      </c>
      <c r="Y166" s="8">
        <f t="shared" si="47"/>
        <v>1166914081794.9871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5% to 10%</v>
      </c>
      <c r="C167" s="2">
        <v>1770020</v>
      </c>
      <c r="D167" s="2">
        <v>158386</v>
      </c>
      <c r="E167" s="3">
        <v>1049092109.9899979</v>
      </c>
      <c r="G167" s="7">
        <f t="shared" si="40"/>
        <v>592.70070959085092</v>
      </c>
      <c r="H167" s="7">
        <f t="shared" si="41"/>
        <v>7112.408515090211</v>
      </c>
      <c r="I167" s="7">
        <f t="shared" si="42"/>
        <v>6623.6416728119775</v>
      </c>
      <c r="J167" s="2">
        <f t="shared" si="43"/>
        <v>147501.66666666666</v>
      </c>
      <c r="K167" s="18">
        <f t="shared" si="44"/>
        <v>11.175356407763312</v>
      </c>
      <c r="M167" s="5">
        <f t="shared" si="45"/>
        <v>3.8250758550433649E-3</v>
      </c>
      <c r="N167" s="5">
        <f t="shared" si="45"/>
        <v>3.3693836063424126E-3</v>
      </c>
      <c r="O167" s="6">
        <f t="shared" si="45"/>
        <v>6.6008137707825069E-3</v>
      </c>
      <c r="Q167" s="11">
        <f t="shared" si="46"/>
        <v>410730114</v>
      </c>
      <c r="R167" s="11">
        <f t="shared" si="46"/>
        <v>42368431</v>
      </c>
      <c r="S167" s="8">
        <f t="shared" si="46"/>
        <v>41861202831.519997</v>
      </c>
      <c r="U167" s="6">
        <f t="shared" si="39"/>
        <v>0.88760231070869755</v>
      </c>
      <c r="V167" s="6">
        <f t="shared" si="39"/>
        <v>0.90131385878707504</v>
      </c>
      <c r="W167" s="6">
        <f t="shared" si="39"/>
        <v>0.26338774401272669</v>
      </c>
      <c r="Y167" s="8">
        <f t="shared" si="47"/>
        <v>1319447970016.248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5% to 10%</v>
      </c>
      <c r="C168" s="2">
        <v>1667736</v>
      </c>
      <c r="D168" s="2">
        <v>149228</v>
      </c>
      <c r="E168" s="3">
        <v>1025795617.9200058</v>
      </c>
      <c r="G168" s="7">
        <f t="shared" si="40"/>
        <v>615.08273367008076</v>
      </c>
      <c r="H168" s="7">
        <f t="shared" si="41"/>
        <v>7380.9928040409686</v>
      </c>
      <c r="I168" s="7">
        <f t="shared" si="42"/>
        <v>6874.015720374231</v>
      </c>
      <c r="J168" s="2">
        <f t="shared" si="43"/>
        <v>138978</v>
      </c>
      <c r="K168" s="18">
        <f t="shared" si="44"/>
        <v>11.175757900662074</v>
      </c>
      <c r="M168" s="5">
        <f t="shared" si="45"/>
        <v>3.6040365115572711E-3</v>
      </c>
      <c r="N168" s="5">
        <f t="shared" si="45"/>
        <v>3.1745632619503339E-3</v>
      </c>
      <c r="O168" s="6">
        <f t="shared" si="45"/>
        <v>6.4542338811787283E-3</v>
      </c>
      <c r="Q168" s="11">
        <f t="shared" si="46"/>
        <v>412397850</v>
      </c>
      <c r="R168" s="11">
        <f t="shared" si="46"/>
        <v>42517659</v>
      </c>
      <c r="S168" s="8">
        <f t="shared" si="46"/>
        <v>42886998449.440002</v>
      </c>
      <c r="U168" s="6">
        <f t="shared" si="39"/>
        <v>0.89120634722025482</v>
      </c>
      <c r="V168" s="6">
        <f t="shared" si="39"/>
        <v>0.90448842204902546</v>
      </c>
      <c r="W168" s="6">
        <f t="shared" si="39"/>
        <v>0.2698419778939054</v>
      </c>
      <c r="Y168" s="8">
        <f t="shared" si="47"/>
        <v>1476508983379.6018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5% to 10%</v>
      </c>
      <c r="C169" s="2">
        <v>1565978</v>
      </c>
      <c r="D169" s="2">
        <v>140040</v>
      </c>
      <c r="E169" s="3">
        <v>997597126.6499939</v>
      </c>
      <c r="G169" s="7">
        <f t="shared" si="40"/>
        <v>637.04415173775999</v>
      </c>
      <c r="H169" s="7">
        <f t="shared" si="41"/>
        <v>7644.5298208531203</v>
      </c>
      <c r="I169" s="7">
        <f t="shared" si="42"/>
        <v>7123.6584308054407</v>
      </c>
      <c r="J169" s="2">
        <f t="shared" si="43"/>
        <v>130498.16666666667</v>
      </c>
      <c r="K169" s="18">
        <f t="shared" si="44"/>
        <v>11.182362182233648</v>
      </c>
      <c r="M169" s="5">
        <f t="shared" si="45"/>
        <v>3.384133872684545E-3</v>
      </c>
      <c r="N169" s="5">
        <f t="shared" si="45"/>
        <v>2.9791047203173984E-3</v>
      </c>
      <c r="O169" s="6">
        <f t="shared" si="45"/>
        <v>6.2768109573783006E-3</v>
      </c>
      <c r="Q169" s="11">
        <f t="shared" si="46"/>
        <v>413963828</v>
      </c>
      <c r="R169" s="11">
        <f t="shared" si="46"/>
        <v>42657699</v>
      </c>
      <c r="S169" s="8">
        <f t="shared" si="46"/>
        <v>43884595576.089996</v>
      </c>
      <c r="U169" s="6">
        <f t="shared" si="39"/>
        <v>0.89459048109293937</v>
      </c>
      <c r="V169" s="6">
        <f t="shared" si="39"/>
        <v>0.90746752676934284</v>
      </c>
      <c r="W169" s="6">
        <f t="shared" si="39"/>
        <v>0.27611878885128371</v>
      </c>
      <c r="Y169" s="8">
        <f t="shared" si="47"/>
        <v>1619674636188.5942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5% to 10%</v>
      </c>
      <c r="C170" s="2">
        <v>1484922</v>
      </c>
      <c r="D170" s="2">
        <v>132686</v>
      </c>
      <c r="E170" s="3">
        <v>978374145.96000671</v>
      </c>
      <c r="G170" s="7">
        <f t="shared" si="40"/>
        <v>658.87241616731831</v>
      </c>
      <c r="H170" s="7">
        <f t="shared" si="41"/>
        <v>7906.4689940078197</v>
      </c>
      <c r="I170" s="7">
        <f t="shared" si="42"/>
        <v>7373.6049467163584</v>
      </c>
      <c r="J170" s="2">
        <f t="shared" si="43"/>
        <v>123743.5</v>
      </c>
      <c r="K170" s="18">
        <f t="shared" si="44"/>
        <v>11.191248511523446</v>
      </c>
      <c r="M170" s="5">
        <f t="shared" si="45"/>
        <v>3.2089689883858393E-3</v>
      </c>
      <c r="N170" s="5">
        <f t="shared" si="45"/>
        <v>2.8226613033421476E-3</v>
      </c>
      <c r="O170" s="6">
        <f t="shared" si="45"/>
        <v>6.1558613148772591E-3</v>
      </c>
      <c r="Q170" s="11">
        <f t="shared" ref="Q170:S185" si="48">+Q169+C170</f>
        <v>415448750</v>
      </c>
      <c r="R170" s="11">
        <f t="shared" si="48"/>
        <v>42790385</v>
      </c>
      <c r="S170" s="8">
        <f t="shared" si="48"/>
        <v>44862969722.050003</v>
      </c>
      <c r="U170" s="6">
        <f t="shared" si="39"/>
        <v>0.89779945008132511</v>
      </c>
      <c r="V170" s="6">
        <f t="shared" si="39"/>
        <v>0.91029018807268491</v>
      </c>
      <c r="W170" s="6">
        <f t="shared" si="39"/>
        <v>0.28227465016616093</v>
      </c>
      <c r="Y170" s="8">
        <f t="shared" si="47"/>
        <v>1772712967177.3872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5% to 10%</v>
      </c>
      <c r="C171" s="2">
        <v>1407278</v>
      </c>
      <c r="D171" s="2">
        <v>125804</v>
      </c>
      <c r="E171" s="3">
        <v>959103502.83999634</v>
      </c>
      <c r="G171" s="7">
        <f t="shared" si="40"/>
        <v>681.53094331041655</v>
      </c>
      <c r="H171" s="7">
        <f t="shared" si="41"/>
        <v>8178.3713197249981</v>
      </c>
      <c r="I171" s="7">
        <f t="shared" si="42"/>
        <v>7623.7917939015961</v>
      </c>
      <c r="J171" s="2">
        <f t="shared" si="43"/>
        <v>117273.16666666667</v>
      </c>
      <c r="K171" s="18">
        <f t="shared" si="44"/>
        <v>11.186273886362914</v>
      </c>
      <c r="M171" s="5">
        <f t="shared" si="45"/>
        <v>3.0411775568263163E-3</v>
      </c>
      <c r="N171" s="5">
        <f t="shared" si="45"/>
        <v>2.6762588562897027E-3</v>
      </c>
      <c r="O171" s="6">
        <f t="shared" si="45"/>
        <v>6.0346117837187293E-3</v>
      </c>
      <c r="Q171" s="11">
        <f t="shared" si="48"/>
        <v>416856028</v>
      </c>
      <c r="R171" s="11">
        <f t="shared" si="48"/>
        <v>42916189</v>
      </c>
      <c r="S171" s="8">
        <f t="shared" si="48"/>
        <v>45822073224.889999</v>
      </c>
      <c r="U171" s="6">
        <f t="shared" si="39"/>
        <v>0.90084062763815143</v>
      </c>
      <c r="V171" s="6">
        <f t="shared" si="39"/>
        <v>0.91296644692897466</v>
      </c>
      <c r="W171" s="6">
        <f t="shared" si="39"/>
        <v>0.28830926194987971</v>
      </c>
      <c r="Y171" s="8">
        <f t="shared" si="47"/>
        <v>1930070039000.3806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5% to 10%</v>
      </c>
      <c r="C172" s="2">
        <v>1328281</v>
      </c>
      <c r="D172" s="2">
        <v>118707</v>
      </c>
      <c r="E172" s="3">
        <v>934647847.37999725</v>
      </c>
      <c r="G172" s="7">
        <f t="shared" si="40"/>
        <v>703.65219963245522</v>
      </c>
      <c r="H172" s="7">
        <f t="shared" si="41"/>
        <v>8443.8263955894618</v>
      </c>
      <c r="I172" s="7">
        <f t="shared" si="42"/>
        <v>7873.569775834595</v>
      </c>
      <c r="J172" s="2">
        <f t="shared" si="43"/>
        <v>110690.08333333333</v>
      </c>
      <c r="K172" s="18">
        <f t="shared" si="44"/>
        <v>11.189576014893815</v>
      </c>
      <c r="M172" s="5">
        <f t="shared" si="45"/>
        <v>2.8704622443886827E-3</v>
      </c>
      <c r="N172" s="5">
        <f t="shared" si="45"/>
        <v>2.5252826623444547E-3</v>
      </c>
      <c r="O172" s="6">
        <f t="shared" si="45"/>
        <v>5.8807385195918903E-3</v>
      </c>
      <c r="Q172" s="11">
        <f t="shared" si="48"/>
        <v>418184309</v>
      </c>
      <c r="R172" s="11">
        <f t="shared" si="48"/>
        <v>43034896</v>
      </c>
      <c r="S172" s="8">
        <f t="shared" si="48"/>
        <v>46756721072.269997</v>
      </c>
      <c r="U172" s="6">
        <f t="shared" si="39"/>
        <v>0.90371108988254012</v>
      </c>
      <c r="V172" s="6">
        <f t="shared" si="39"/>
        <v>0.91549172959131908</v>
      </c>
      <c r="W172" s="6">
        <f t="shared" si="39"/>
        <v>0.29419000046947158</v>
      </c>
      <c r="Y172" s="8">
        <f t="shared" si="47"/>
        <v>2067932118284.1602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5% to 10%</v>
      </c>
      <c r="C173" s="2">
        <v>1513906</v>
      </c>
      <c r="D173" s="2">
        <v>135260</v>
      </c>
      <c r="E173" s="3">
        <v>1102193966.0400009</v>
      </c>
      <c r="G173" s="7">
        <f t="shared" si="40"/>
        <v>728.04650093202679</v>
      </c>
      <c r="H173" s="7">
        <f t="shared" si="41"/>
        <v>8736.558011184321</v>
      </c>
      <c r="I173" s="7">
        <f t="shared" si="42"/>
        <v>8148.7059444033785</v>
      </c>
      <c r="J173" s="2">
        <f t="shared" si="43"/>
        <v>126158.83333333333</v>
      </c>
      <c r="K173" s="18">
        <f t="shared" si="44"/>
        <v>11.192562472275617</v>
      </c>
      <c r="M173" s="5">
        <f t="shared" si="45"/>
        <v>3.2716044380319319E-3</v>
      </c>
      <c r="N173" s="5">
        <f t="shared" si="45"/>
        <v>2.8774186266076213E-3</v>
      </c>
      <c r="O173" s="6">
        <f t="shared" si="45"/>
        <v>6.9349269142626457E-3</v>
      </c>
      <c r="Q173" s="11">
        <f t="shared" si="48"/>
        <v>419698215</v>
      </c>
      <c r="R173" s="11">
        <f t="shared" si="48"/>
        <v>43170156</v>
      </c>
      <c r="S173" s="8">
        <f t="shared" si="48"/>
        <v>47858915038.309998</v>
      </c>
      <c r="U173" s="6">
        <f t="shared" si="39"/>
        <v>0.9069826943205721</v>
      </c>
      <c r="V173" s="6">
        <f t="shared" si="39"/>
        <v>0.9183691482179267</v>
      </c>
      <c r="W173" s="6">
        <f t="shared" si="39"/>
        <v>0.3011249273837342</v>
      </c>
      <c r="Y173" s="8">
        <f t="shared" si="47"/>
        <v>2686982997242.3413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5% to 10%</v>
      </c>
      <c r="C174" s="2">
        <v>1650305</v>
      </c>
      <c r="D174" s="2">
        <v>147361</v>
      </c>
      <c r="E174" s="3">
        <v>1248607467.9000015</v>
      </c>
      <c r="G174" s="7">
        <f t="shared" si="40"/>
        <v>756.59194385280387</v>
      </c>
      <c r="H174" s="7">
        <f t="shared" si="41"/>
        <v>9079.1033262336459</v>
      </c>
      <c r="I174" s="7">
        <f t="shared" si="42"/>
        <v>8473.1202143036589</v>
      </c>
      <c r="J174" s="2">
        <f t="shared" si="43"/>
        <v>137525.41666666666</v>
      </c>
      <c r="K174" s="18">
        <f t="shared" si="44"/>
        <v>11.199062167059127</v>
      </c>
      <c r="M174" s="5">
        <f t="shared" si="45"/>
        <v>3.5663675037329186E-3</v>
      </c>
      <c r="N174" s="5">
        <f t="shared" si="45"/>
        <v>3.1348461203277076E-3</v>
      </c>
      <c r="O174" s="6">
        <f t="shared" si="45"/>
        <v>7.8561503703376296E-3</v>
      </c>
      <c r="Q174" s="11">
        <f t="shared" si="48"/>
        <v>421348520</v>
      </c>
      <c r="R174" s="11">
        <f t="shared" si="48"/>
        <v>43317517</v>
      </c>
      <c r="S174" s="8">
        <f t="shared" si="48"/>
        <v>49107522506.209999</v>
      </c>
      <c r="U174" s="6">
        <f t="shared" si="39"/>
        <v>0.91054906182430506</v>
      </c>
      <c r="V174" s="6">
        <f t="shared" si="39"/>
        <v>0.92150399433825447</v>
      </c>
      <c r="W174" s="6">
        <f t="shared" si="39"/>
        <v>0.30898107775407185</v>
      </c>
      <c r="Y174" s="8">
        <f t="shared" si="47"/>
        <v>3380025155765.8604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5% to 10%</v>
      </c>
      <c r="C175" s="2">
        <v>1543138</v>
      </c>
      <c r="D175" s="2">
        <v>137656</v>
      </c>
      <c r="E175" s="3">
        <v>1214506092.840004</v>
      </c>
      <c r="G175" s="7">
        <f t="shared" si="40"/>
        <v>787.03660517724529</v>
      </c>
      <c r="H175" s="7">
        <f t="shared" si="41"/>
        <v>9444.4392621269435</v>
      </c>
      <c r="I175" s="7">
        <f t="shared" si="42"/>
        <v>8822.7617600395479</v>
      </c>
      <c r="J175" s="2">
        <f t="shared" si="43"/>
        <v>128594.83333333333</v>
      </c>
      <c r="K175" s="18">
        <f t="shared" si="44"/>
        <v>11.210103446271866</v>
      </c>
      <c r="M175" s="5">
        <f t="shared" si="45"/>
        <v>3.3347758244539091E-3</v>
      </c>
      <c r="N175" s="5">
        <f t="shared" si="45"/>
        <v>2.9283893129106813E-3</v>
      </c>
      <c r="O175" s="6">
        <f t="shared" si="45"/>
        <v>7.641586916895207E-3</v>
      </c>
      <c r="Q175" s="11">
        <f t="shared" si="48"/>
        <v>422891658</v>
      </c>
      <c r="R175" s="11">
        <f t="shared" si="48"/>
        <v>43455173</v>
      </c>
      <c r="S175" s="8">
        <f t="shared" si="48"/>
        <v>50322028599.050003</v>
      </c>
      <c r="U175" s="6">
        <f t="shared" si="39"/>
        <v>0.91388383764875891</v>
      </c>
      <c r="V175" s="6">
        <f t="shared" si="39"/>
        <v>0.92443238365116509</v>
      </c>
      <c r="W175" s="6">
        <f t="shared" si="39"/>
        <v>0.31662266467096706</v>
      </c>
      <c r="Y175" s="8">
        <f t="shared" si="47"/>
        <v>3643513703435.0566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5% to 10%</v>
      </c>
      <c r="C176" s="2">
        <v>2050221</v>
      </c>
      <c r="D176" s="2">
        <v>183172</v>
      </c>
      <c r="E176" s="3">
        <v>1693639942.3899994</v>
      </c>
      <c r="G176" s="7">
        <f t="shared" si="40"/>
        <v>826.07677045059995</v>
      </c>
      <c r="H176" s="7">
        <f t="shared" si="41"/>
        <v>9912.9212454072003</v>
      </c>
      <c r="I176" s="7">
        <f t="shared" si="42"/>
        <v>9246.1726813595924</v>
      </c>
      <c r="J176" s="2">
        <f t="shared" si="43"/>
        <v>170851.75</v>
      </c>
      <c r="K176" s="18">
        <f t="shared" si="44"/>
        <v>11.19287336492477</v>
      </c>
      <c r="M176" s="5">
        <f t="shared" si="45"/>
        <v>4.4306001314125621E-3</v>
      </c>
      <c r="N176" s="5">
        <f t="shared" si="45"/>
        <v>3.8966621667379216E-3</v>
      </c>
      <c r="O176" s="6">
        <f t="shared" si="45"/>
        <v>1.06562633995806E-2</v>
      </c>
      <c r="Q176" s="11">
        <f t="shared" si="48"/>
        <v>424941879</v>
      </c>
      <c r="R176" s="11">
        <f t="shared" si="48"/>
        <v>43638345</v>
      </c>
      <c r="S176" s="8">
        <f t="shared" si="48"/>
        <v>52015668541.440002</v>
      </c>
      <c r="U176" s="6">
        <f t="shared" si="39"/>
        <v>0.91831443778017152</v>
      </c>
      <c r="V176" s="6">
        <f t="shared" si="39"/>
        <v>0.9283290458179031</v>
      </c>
      <c r="W176" s="6">
        <f t="shared" si="39"/>
        <v>0.32727892807054765</v>
      </c>
      <c r="Y176" s="8">
        <f t="shared" si="47"/>
        <v>5730388990243.9141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5% to 10%</v>
      </c>
      <c r="C177" s="2">
        <v>1891005</v>
      </c>
      <c r="D177" s="2">
        <v>169039</v>
      </c>
      <c r="E177" s="3">
        <v>1647533938.2299957</v>
      </c>
      <c r="G177" s="7">
        <f t="shared" si="40"/>
        <v>871.24779587044759</v>
      </c>
      <c r="H177" s="7">
        <f t="shared" si="41"/>
        <v>10454.973550445371</v>
      </c>
      <c r="I177" s="7">
        <f t="shared" si="42"/>
        <v>9746.4723420630489</v>
      </c>
      <c r="J177" s="2">
        <f t="shared" si="43"/>
        <v>157583.75</v>
      </c>
      <c r="K177" s="18">
        <f t="shared" si="44"/>
        <v>11.186797129656469</v>
      </c>
      <c r="M177" s="5">
        <f t="shared" si="45"/>
        <v>4.0865287212948319E-3</v>
      </c>
      <c r="N177" s="5">
        <f t="shared" si="45"/>
        <v>3.5960074465704994E-3</v>
      </c>
      <c r="O177" s="6">
        <f t="shared" si="45"/>
        <v>1.0366167664156559E-2</v>
      </c>
      <c r="Q177" s="11">
        <f t="shared" si="48"/>
        <v>426832884</v>
      </c>
      <c r="R177" s="11">
        <f t="shared" si="48"/>
        <v>43807384</v>
      </c>
      <c r="S177" s="8">
        <f t="shared" si="48"/>
        <v>53663202479.669998</v>
      </c>
      <c r="U177" s="6">
        <f t="shared" si="39"/>
        <v>0.9224009665014663</v>
      </c>
      <c r="V177" s="6">
        <f t="shared" si="39"/>
        <v>0.9319250532644735</v>
      </c>
      <c r="W177" s="6">
        <f t="shared" si="39"/>
        <v>0.33764509573470419</v>
      </c>
      <c r="Y177" s="8">
        <f t="shared" si="47"/>
        <v>6321064156748.6826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5% to 10%</v>
      </c>
      <c r="C178" s="2">
        <v>1748847</v>
      </c>
      <c r="D178" s="2">
        <v>156090</v>
      </c>
      <c r="E178" s="3">
        <v>1599457522.2900009</v>
      </c>
      <c r="G178" s="7">
        <f t="shared" si="40"/>
        <v>914.57830347080153</v>
      </c>
      <c r="H178" s="7">
        <f t="shared" si="41"/>
        <v>10974.939641649618</v>
      </c>
      <c r="I178" s="7">
        <f t="shared" si="42"/>
        <v>10247.021092254474</v>
      </c>
      <c r="J178" s="2">
        <f t="shared" si="43"/>
        <v>145737.25</v>
      </c>
      <c r="K178" s="18">
        <f t="shared" si="44"/>
        <v>11.204093792043052</v>
      </c>
      <c r="M178" s="5">
        <f t="shared" si="45"/>
        <v>3.7793202528022415E-3</v>
      </c>
      <c r="N178" s="5">
        <f t="shared" si="45"/>
        <v>3.3205402441755408E-3</v>
      </c>
      <c r="O178" s="6">
        <f t="shared" si="45"/>
        <v>1.0063674236396807E-2</v>
      </c>
      <c r="Q178" s="11">
        <f t="shared" si="48"/>
        <v>428581731</v>
      </c>
      <c r="R178" s="11">
        <f t="shared" si="48"/>
        <v>43963474</v>
      </c>
      <c r="S178" s="8">
        <f t="shared" si="48"/>
        <v>55262660001.959999</v>
      </c>
      <c r="U178" s="6">
        <f t="shared" si="39"/>
        <v>0.92618028675426856</v>
      </c>
      <c r="V178" s="6">
        <f t="shared" si="39"/>
        <v>0.93524559350864911</v>
      </c>
      <c r="W178" s="6">
        <f t="shared" si="39"/>
        <v>0.34770876997110101</v>
      </c>
      <c r="Y178" s="8">
        <f t="shared" si="47"/>
        <v>6845150336885.0381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5% to 10%</v>
      </c>
      <c r="C179" s="2">
        <v>1622958</v>
      </c>
      <c r="D179" s="2">
        <v>144822</v>
      </c>
      <c r="E179" s="3">
        <v>1556350115.2700043</v>
      </c>
      <c r="G179" s="7">
        <f t="shared" si="40"/>
        <v>958.95895967117099</v>
      </c>
      <c r="H179" s="7">
        <f t="shared" si="41"/>
        <v>11507.507516054051</v>
      </c>
      <c r="I179" s="7">
        <f t="shared" si="42"/>
        <v>10746.641499703113</v>
      </c>
      <c r="J179" s="2">
        <f t="shared" si="43"/>
        <v>135246.5</v>
      </c>
      <c r="K179" s="18">
        <f t="shared" si="44"/>
        <v>11.206570824874674</v>
      </c>
      <c r="M179" s="5">
        <f t="shared" si="45"/>
        <v>3.5072696690147398E-3</v>
      </c>
      <c r="N179" s="5">
        <f t="shared" si="45"/>
        <v>3.0808333605098991E-3</v>
      </c>
      <c r="O179" s="6">
        <f t="shared" si="45"/>
        <v>9.7924454632788444E-3</v>
      </c>
      <c r="Q179" s="11">
        <f t="shared" si="48"/>
        <v>430204689</v>
      </c>
      <c r="R179" s="11">
        <f t="shared" si="48"/>
        <v>44108296</v>
      </c>
      <c r="S179" s="8">
        <f t="shared" si="48"/>
        <v>56819010117.230003</v>
      </c>
      <c r="U179" s="6">
        <f t="shared" si="39"/>
        <v>0.92968755642328327</v>
      </c>
      <c r="V179" s="6">
        <f t="shared" si="39"/>
        <v>0.93832642686915901</v>
      </c>
      <c r="W179" s="6">
        <f t="shared" si="39"/>
        <v>0.35750121543437985</v>
      </c>
      <c r="Y179" s="8">
        <f t="shared" si="47"/>
        <v>7378041689637.8857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5% to 10%</v>
      </c>
      <c r="C180" s="2">
        <v>1502555</v>
      </c>
      <c r="D180" s="2">
        <v>134103</v>
      </c>
      <c r="E180" s="3">
        <v>1508207923.2399979</v>
      </c>
      <c r="G180" s="7">
        <f t="shared" si="40"/>
        <v>1003.7622072004006</v>
      </c>
      <c r="H180" s="7">
        <f t="shared" si="41"/>
        <v>12045.146486404807</v>
      </c>
      <c r="I180" s="7">
        <f t="shared" si="42"/>
        <v>11246.63820526012</v>
      </c>
      <c r="J180" s="2">
        <f t="shared" si="43"/>
        <v>125212.91666666667</v>
      </c>
      <c r="K180" s="18">
        <f t="shared" si="44"/>
        <v>11.204484612573918</v>
      </c>
      <c r="M180" s="5">
        <f t="shared" si="45"/>
        <v>3.2470745253582916E-3</v>
      </c>
      <c r="N180" s="5">
        <f t="shared" si="45"/>
        <v>2.8528054863519287E-3</v>
      </c>
      <c r="O180" s="6">
        <f t="shared" si="45"/>
        <v>9.4895381769869377E-3</v>
      </c>
      <c r="Q180" s="11">
        <f t="shared" si="48"/>
        <v>431707244</v>
      </c>
      <c r="R180" s="11">
        <f t="shared" si="48"/>
        <v>44242399</v>
      </c>
      <c r="S180" s="8">
        <f t="shared" si="48"/>
        <v>58327218040.470001</v>
      </c>
      <c r="U180" s="6">
        <f t="shared" si="39"/>
        <v>0.9329346309486416</v>
      </c>
      <c r="V180" s="6">
        <f t="shared" si="39"/>
        <v>0.94117923235551093</v>
      </c>
      <c r="W180" s="6">
        <f t="shared" si="39"/>
        <v>0.36699075361136679</v>
      </c>
      <c r="Y180" s="8">
        <f t="shared" si="47"/>
        <v>7861314912612.3906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5% to 10%</v>
      </c>
      <c r="C181" s="2">
        <v>1404487</v>
      </c>
      <c r="D181" s="2">
        <v>125328</v>
      </c>
      <c r="E181" s="3">
        <v>1472206020.9899979</v>
      </c>
      <c r="G181" s="7">
        <f t="shared" si="40"/>
        <v>1048.2161963692065</v>
      </c>
      <c r="H181" s="7">
        <f t="shared" si="41"/>
        <v>12578.594356430478</v>
      </c>
      <c r="I181" s="7">
        <f t="shared" si="42"/>
        <v>11746.824500430852</v>
      </c>
      <c r="J181" s="2">
        <f t="shared" si="43"/>
        <v>117040.58333333333</v>
      </c>
      <c r="K181" s="18">
        <f t="shared" si="44"/>
        <v>11.20649016979446</v>
      </c>
      <c r="M181" s="5">
        <f t="shared" si="45"/>
        <v>3.0351461070622313E-3</v>
      </c>
      <c r="N181" s="5">
        <f t="shared" si="45"/>
        <v>2.666132793401449E-3</v>
      </c>
      <c r="O181" s="6">
        <f t="shared" si="45"/>
        <v>9.2630167401338559E-3</v>
      </c>
      <c r="Q181" s="11">
        <f t="shared" si="48"/>
        <v>433111731</v>
      </c>
      <c r="R181" s="11">
        <f t="shared" si="48"/>
        <v>44367727</v>
      </c>
      <c r="S181" s="8">
        <f t="shared" si="48"/>
        <v>59799424061.459999</v>
      </c>
      <c r="U181" s="6">
        <f t="shared" si="39"/>
        <v>0.93596977705570383</v>
      </c>
      <c r="V181" s="6">
        <f t="shared" si="39"/>
        <v>0.94384536514891237</v>
      </c>
      <c r="W181" s="6">
        <f t="shared" si="39"/>
        <v>0.37625377035150065</v>
      </c>
      <c r="Y181" s="8">
        <f t="shared" si="47"/>
        <v>8370954263622.915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5% to 10%</v>
      </c>
      <c r="C182" s="2">
        <v>1314448</v>
      </c>
      <c r="D182" s="2">
        <v>117261</v>
      </c>
      <c r="E182" s="3">
        <v>1436199820.3199997</v>
      </c>
      <c r="G182" s="7">
        <f t="shared" si="40"/>
        <v>1092.6258173164701</v>
      </c>
      <c r="H182" s="7">
        <f t="shared" si="41"/>
        <v>13111.509807797642</v>
      </c>
      <c r="I182" s="7">
        <f t="shared" si="42"/>
        <v>12247.889923503975</v>
      </c>
      <c r="J182" s="2">
        <f t="shared" si="43"/>
        <v>109537.33333333333</v>
      </c>
      <c r="K182" s="18">
        <f t="shared" si="44"/>
        <v>11.209592277057164</v>
      </c>
      <c r="M182" s="5">
        <f t="shared" si="45"/>
        <v>2.8405686418854254E-3</v>
      </c>
      <c r="N182" s="5">
        <f t="shared" si="45"/>
        <v>2.4945215553351789E-3</v>
      </c>
      <c r="O182" s="6">
        <f t="shared" si="45"/>
        <v>9.0364682579244637E-3</v>
      </c>
      <c r="Q182" s="11">
        <f t="shared" si="48"/>
        <v>434426179</v>
      </c>
      <c r="R182" s="11">
        <f t="shared" si="48"/>
        <v>44484988</v>
      </c>
      <c r="S182" s="8">
        <f t="shared" si="48"/>
        <v>61235623881.779999</v>
      </c>
      <c r="U182" s="6">
        <f t="shared" si="39"/>
        <v>0.93881034569758925</v>
      </c>
      <c r="V182" s="6">
        <f t="shared" si="39"/>
        <v>0.94633988670424751</v>
      </c>
      <c r="W182" s="6">
        <f t="shared" si="39"/>
        <v>0.38529023860942513</v>
      </c>
      <c r="Y182" s="8">
        <f t="shared" si="47"/>
        <v>8852763516871.457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5% to 10%</v>
      </c>
      <c r="C183" s="2">
        <v>1217342</v>
      </c>
      <c r="D183" s="2">
        <v>108704</v>
      </c>
      <c r="E183" s="3">
        <v>1385638325.1900024</v>
      </c>
      <c r="G183" s="7">
        <f t="shared" si="40"/>
        <v>1138.2490090623689</v>
      </c>
      <c r="H183" s="7">
        <f t="shared" si="41"/>
        <v>13658.988108748428</v>
      </c>
      <c r="I183" s="7">
        <f t="shared" si="42"/>
        <v>12746.893630317214</v>
      </c>
      <c r="J183" s="2">
        <f t="shared" si="43"/>
        <v>101445.16666666667</v>
      </c>
      <c r="K183" s="18">
        <f t="shared" si="44"/>
        <v>11.19868634088902</v>
      </c>
      <c r="M183" s="5">
        <f t="shared" si="45"/>
        <v>2.6307191396313036E-3</v>
      </c>
      <c r="N183" s="5">
        <f t="shared" si="45"/>
        <v>2.3124864290015889E-3</v>
      </c>
      <c r="O183" s="6">
        <f t="shared" si="45"/>
        <v>8.7183388866830577E-3</v>
      </c>
      <c r="Q183" s="11">
        <f t="shared" si="48"/>
        <v>435643521</v>
      </c>
      <c r="R183" s="11">
        <f t="shared" si="48"/>
        <v>44593692</v>
      </c>
      <c r="S183" s="8">
        <f t="shared" si="48"/>
        <v>62621262206.970001</v>
      </c>
      <c r="U183" s="6">
        <f t="shared" si="39"/>
        <v>0.94144106483722056</v>
      </c>
      <c r="V183" s="6">
        <f t="shared" si="39"/>
        <v>0.94865237313324913</v>
      </c>
      <c r="W183" s="6">
        <f t="shared" si="39"/>
        <v>0.39400857749610818</v>
      </c>
      <c r="Y183" s="8">
        <f t="shared" si="47"/>
        <v>9227752880503.3301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 xml:space="preserve">Top 5% </v>
      </c>
      <c r="C184" s="2">
        <v>1148519</v>
      </c>
      <c r="D184" s="2">
        <v>102444</v>
      </c>
      <c r="E184" s="3">
        <v>1357132168.4400024</v>
      </c>
      <c r="G184" s="7">
        <f t="shared" si="40"/>
        <v>1181.6366716092659</v>
      </c>
      <c r="H184" s="7">
        <f t="shared" si="41"/>
        <v>14179.64005931119</v>
      </c>
      <c r="I184" s="7">
        <f t="shared" si="42"/>
        <v>13247.551525125946</v>
      </c>
      <c r="J184" s="2">
        <f t="shared" si="43"/>
        <v>95709.916666666672</v>
      </c>
      <c r="K184" s="18">
        <f t="shared" si="44"/>
        <v>11.211188551794152</v>
      </c>
      <c r="M184" s="5">
        <f t="shared" si="45"/>
        <v>2.4819902012172463E-3</v>
      </c>
      <c r="N184" s="5">
        <f t="shared" si="45"/>
        <v>2.1793159380762324E-3</v>
      </c>
      <c r="O184" s="6">
        <f t="shared" si="45"/>
        <v>8.5389801533214283E-3</v>
      </c>
      <c r="Q184" s="11">
        <f t="shared" si="48"/>
        <v>436792040</v>
      </c>
      <c r="R184" s="11">
        <f t="shared" si="48"/>
        <v>44696136</v>
      </c>
      <c r="S184" s="8">
        <f t="shared" si="48"/>
        <v>63978394375.410004</v>
      </c>
      <c r="U184" s="6">
        <f t="shared" si="39"/>
        <v>0.94392305503843776</v>
      </c>
      <c r="V184" s="6">
        <f t="shared" si="39"/>
        <v>0.95083168907132543</v>
      </c>
      <c r="W184" s="6">
        <f t="shared" si="39"/>
        <v>0.40254755764942962</v>
      </c>
      <c r="Y184" s="8">
        <f t="shared" si="47"/>
        <v>9682534422989.2168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 xml:space="preserve">Top 5% </v>
      </c>
      <c r="C185" s="2">
        <v>1068991</v>
      </c>
      <c r="D185" s="2">
        <v>95224</v>
      </c>
      <c r="E185" s="3">
        <v>1309064746.4899979</v>
      </c>
      <c r="G185" s="7">
        <f t="shared" si="40"/>
        <v>1224.5797639923983</v>
      </c>
      <c r="H185" s="7">
        <f t="shared" si="41"/>
        <v>14694.957167908779</v>
      </c>
      <c r="I185" s="7">
        <f t="shared" si="42"/>
        <v>13747.214425880007</v>
      </c>
      <c r="J185" s="2">
        <f t="shared" si="43"/>
        <v>89082.583333333328</v>
      </c>
      <c r="K185" s="18">
        <f t="shared" si="44"/>
        <v>11.22606695790977</v>
      </c>
      <c r="M185" s="5">
        <f t="shared" si="45"/>
        <v>2.3101273789893116E-3</v>
      </c>
      <c r="N185" s="5">
        <f t="shared" si="45"/>
        <v>2.025723135443473E-3</v>
      </c>
      <c r="O185" s="6">
        <f t="shared" si="45"/>
        <v>8.2365433151141247E-3</v>
      </c>
      <c r="Q185" s="11">
        <f t="shared" si="48"/>
        <v>437861031</v>
      </c>
      <c r="R185" s="11">
        <f t="shared" si="48"/>
        <v>44791360</v>
      </c>
      <c r="S185" s="8">
        <f t="shared" si="48"/>
        <v>65287459121.900002</v>
      </c>
      <c r="U185" s="6">
        <f t="shared" si="39"/>
        <v>0.94623318241742715</v>
      </c>
      <c r="V185" s="6">
        <f t="shared" si="39"/>
        <v>0.95285741220676889</v>
      </c>
      <c r="W185" s="6">
        <f t="shared" si="39"/>
        <v>0.41078410096454376</v>
      </c>
      <c r="Y185" s="8">
        <f t="shared" si="47"/>
        <v>9959183524936.5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 xml:space="preserve">Top 5% </v>
      </c>
      <c r="C186" s="2">
        <v>1953752</v>
      </c>
      <c r="D186" s="2">
        <v>174256</v>
      </c>
      <c r="E186" s="3">
        <v>2525009665.6100006</v>
      </c>
      <c r="G186" s="7">
        <f t="shared" si="40"/>
        <v>1292.3900605655174</v>
      </c>
      <c r="H186" s="7">
        <f t="shared" si="41"/>
        <v>15508.68072678621</v>
      </c>
      <c r="I186" s="7">
        <f t="shared" si="42"/>
        <v>14490.230842037006</v>
      </c>
      <c r="J186" s="2">
        <f t="shared" si="43"/>
        <v>162812.66666666666</v>
      </c>
      <c r="K186" s="18">
        <f t="shared" si="44"/>
        <v>11.211964006978238</v>
      </c>
      <c r="M186" s="5">
        <f t="shared" si="45"/>
        <v>4.2221272086997233E-3</v>
      </c>
      <c r="N186" s="5">
        <f t="shared" si="45"/>
        <v>3.7069899467554171E-3</v>
      </c>
      <c r="O186" s="6">
        <f t="shared" si="45"/>
        <v>1.5887183225766831E-2</v>
      </c>
      <c r="Q186" s="11">
        <f t="shared" ref="Q186:S201" si="49">+Q185+C186</f>
        <v>439814783</v>
      </c>
      <c r="R186" s="11">
        <f t="shared" si="49"/>
        <v>44965616</v>
      </c>
      <c r="S186" s="8">
        <f t="shared" si="49"/>
        <v>67812468787.510002</v>
      </c>
      <c r="U186" s="6">
        <f t="shared" si="39"/>
        <v>0.95045530962612679</v>
      </c>
      <c r="V186" s="6">
        <f t="shared" si="39"/>
        <v>0.95656440215352423</v>
      </c>
      <c r="W186" s="6">
        <f t="shared" si="39"/>
        <v>0.42667128419031058</v>
      </c>
      <c r="Y186" s="8">
        <f t="shared" si="47"/>
        <v>21111434739756.125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 xml:space="preserve">Top 5% </v>
      </c>
      <c r="C187" s="2">
        <v>1716755</v>
      </c>
      <c r="D187" s="2">
        <v>152842</v>
      </c>
      <c r="E187" s="3">
        <v>2367547917.8700027</v>
      </c>
      <c r="G187" s="7">
        <f t="shared" si="40"/>
        <v>1379.0831643828053</v>
      </c>
      <c r="H187" s="7">
        <f t="shared" si="41"/>
        <v>16548.997972593665</v>
      </c>
      <c r="I187" s="7">
        <f t="shared" si="42"/>
        <v>15490.165778189259</v>
      </c>
      <c r="J187" s="2">
        <f t="shared" si="43"/>
        <v>143062.91666666666</v>
      </c>
      <c r="K187" s="18">
        <f t="shared" si="44"/>
        <v>11.232220201253583</v>
      </c>
      <c r="M187" s="5">
        <f t="shared" si="45"/>
        <v>3.7099683051745021E-3</v>
      </c>
      <c r="N187" s="5">
        <f t="shared" si="45"/>
        <v>3.2514447562321611E-3</v>
      </c>
      <c r="O187" s="6">
        <f t="shared" si="45"/>
        <v>1.4896444983665698E-2</v>
      </c>
      <c r="Q187" s="11">
        <f t="shared" si="49"/>
        <v>441531538</v>
      </c>
      <c r="R187" s="11">
        <f t="shared" si="49"/>
        <v>45118458</v>
      </c>
      <c r="S187" s="8">
        <f t="shared" si="49"/>
        <v>70180016705.380005</v>
      </c>
      <c r="U187" s="6">
        <f t="shared" si="39"/>
        <v>0.95416527793130135</v>
      </c>
      <c r="V187" s="6">
        <f t="shared" si="39"/>
        <v>0.95981584690975641</v>
      </c>
      <c r="W187" s="6">
        <f t="shared" si="39"/>
        <v>0.44156772917397624</v>
      </c>
      <c r="Y187" s="8">
        <f t="shared" si="47"/>
        <v>22094890293916.672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 xml:space="preserve">Top 5% </v>
      </c>
      <c r="C188" s="2">
        <v>1521697</v>
      </c>
      <c r="D188" s="2">
        <v>135417</v>
      </c>
      <c r="E188" s="3">
        <v>2233000513.6100006</v>
      </c>
      <c r="G188" s="7">
        <f t="shared" si="40"/>
        <v>1467.4409646664221</v>
      </c>
      <c r="H188" s="7">
        <f t="shared" si="41"/>
        <v>17609.291575997064</v>
      </c>
      <c r="I188" s="7">
        <f t="shared" si="42"/>
        <v>16489.809356358513</v>
      </c>
      <c r="J188" s="2">
        <f t="shared" si="43"/>
        <v>126808.08333333333</v>
      </c>
      <c r="K188" s="18">
        <f t="shared" si="44"/>
        <v>11.237119416321438</v>
      </c>
      <c r="M188" s="5">
        <f t="shared" si="45"/>
        <v>3.2884410647291687E-3</v>
      </c>
      <c r="N188" s="5">
        <f t="shared" si="45"/>
        <v>2.8807585255014364E-3</v>
      </c>
      <c r="O188" s="6">
        <f t="shared" si="45"/>
        <v>1.4049882179117552E-2</v>
      </c>
      <c r="Q188" s="11">
        <f t="shared" si="49"/>
        <v>443053235</v>
      </c>
      <c r="R188" s="11">
        <f t="shared" si="49"/>
        <v>45253875</v>
      </c>
      <c r="S188" s="8">
        <f t="shared" si="49"/>
        <v>72413017218.990005</v>
      </c>
      <c r="U188" s="6">
        <f t="shared" si="39"/>
        <v>0.95745371899603049</v>
      </c>
      <c r="V188" s="6">
        <f t="shared" si="39"/>
        <v>0.96269660543525781</v>
      </c>
      <c r="W188" s="6">
        <f t="shared" si="39"/>
        <v>0.45561761135309381</v>
      </c>
      <c r="Y188" s="8">
        <f t="shared" si="47"/>
        <v>23068864077294.363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 xml:space="preserve">Top 5% </v>
      </c>
      <c r="C189" s="2">
        <v>1341400</v>
      </c>
      <c r="D189" s="2">
        <v>119312</v>
      </c>
      <c r="E189" s="3">
        <v>2086893726.8999939</v>
      </c>
      <c r="G189" s="7">
        <f t="shared" si="40"/>
        <v>1555.7579595198999</v>
      </c>
      <c r="H189" s="7">
        <f t="shared" si="41"/>
        <v>18669.095514238797</v>
      </c>
      <c r="I189" s="7">
        <f t="shared" si="42"/>
        <v>17491.063152909966</v>
      </c>
      <c r="J189" s="2">
        <f t="shared" si="43"/>
        <v>111783.33333333333</v>
      </c>
      <c r="K189" s="18">
        <f t="shared" si="44"/>
        <v>11.242792007509722</v>
      </c>
      <c r="M189" s="5">
        <f t="shared" si="45"/>
        <v>2.8988128676258854E-3</v>
      </c>
      <c r="N189" s="5">
        <f t="shared" si="45"/>
        <v>2.5381529733683908E-3</v>
      </c>
      <c r="O189" s="6">
        <f t="shared" si="45"/>
        <v>1.3130588553194286E-2</v>
      </c>
      <c r="Q189" s="11">
        <f t="shared" si="49"/>
        <v>444394635</v>
      </c>
      <c r="R189" s="11">
        <f t="shared" si="49"/>
        <v>45373187</v>
      </c>
      <c r="S189" s="8">
        <f t="shared" si="49"/>
        <v>74499910945.889999</v>
      </c>
      <c r="U189" s="6">
        <f t="shared" si="39"/>
        <v>0.96035253186365643</v>
      </c>
      <c r="V189" s="6">
        <f t="shared" si="39"/>
        <v>0.96523475840862627</v>
      </c>
      <c r="W189" s="6">
        <f t="shared" si="39"/>
        <v>0.46874819990628808</v>
      </c>
      <c r="Y189" s="8">
        <f t="shared" si="47"/>
        <v>23656867974919.75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 xml:space="preserve">Top 5% </v>
      </c>
      <c r="C190" s="2">
        <v>1194042</v>
      </c>
      <c r="D190" s="2">
        <v>106057</v>
      </c>
      <c r="E190" s="3">
        <v>1961091173.4499969</v>
      </c>
      <c r="G190" s="7">
        <f t="shared" si="40"/>
        <v>1642.3971463734081</v>
      </c>
      <c r="H190" s="7">
        <f t="shared" si="41"/>
        <v>19708.765756480898</v>
      </c>
      <c r="I190" s="7">
        <f t="shared" si="42"/>
        <v>18490.916897988787</v>
      </c>
      <c r="J190" s="2">
        <f t="shared" si="43"/>
        <v>99503.5</v>
      </c>
      <c r="K190" s="18">
        <f t="shared" si="44"/>
        <v>11.258493074478817</v>
      </c>
      <c r="M190" s="5">
        <f t="shared" si="45"/>
        <v>2.5803670151228176E-3</v>
      </c>
      <c r="N190" s="5">
        <f t="shared" si="45"/>
        <v>2.2561761591166976E-3</v>
      </c>
      <c r="O190" s="6">
        <f t="shared" si="45"/>
        <v>1.2339047734895444E-2</v>
      </c>
      <c r="Q190" s="11">
        <f t="shared" si="49"/>
        <v>445588677</v>
      </c>
      <c r="R190" s="11">
        <f t="shared" si="49"/>
        <v>45479244</v>
      </c>
      <c r="S190" s="8">
        <f t="shared" si="49"/>
        <v>76461002119.339996</v>
      </c>
      <c r="U190" s="6">
        <f t="shared" si="39"/>
        <v>0.9629328988787792</v>
      </c>
      <c r="V190" s="6">
        <f t="shared" si="39"/>
        <v>0.96749093456774293</v>
      </c>
      <c r="W190" s="6">
        <f t="shared" si="39"/>
        <v>0.48108724764118355</v>
      </c>
      <c r="Y190" s="8">
        <f t="shared" si="47"/>
        <v>24175537715662.242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 xml:space="preserve">Top 5% </v>
      </c>
      <c r="C191" s="2">
        <v>1060673</v>
      </c>
      <c r="D191" s="2">
        <v>94435</v>
      </c>
      <c r="E191" s="3">
        <v>1840625036.0400085</v>
      </c>
      <c r="G191" s="7">
        <f t="shared" si="40"/>
        <v>1735.3369380006925</v>
      </c>
      <c r="H191" s="7">
        <f t="shared" si="41"/>
        <v>20824.04325600831</v>
      </c>
      <c r="I191" s="7">
        <f t="shared" si="42"/>
        <v>19490.920061841567</v>
      </c>
      <c r="J191" s="2">
        <f t="shared" si="43"/>
        <v>88389.416666666672</v>
      </c>
      <c r="K191" s="18">
        <f t="shared" si="44"/>
        <v>11.231778471964844</v>
      </c>
      <c r="M191" s="5">
        <f t="shared" si="45"/>
        <v>2.2921518866433209E-3</v>
      </c>
      <c r="N191" s="5">
        <f t="shared" si="45"/>
        <v>2.0089385480089512E-3</v>
      </c>
      <c r="O191" s="6">
        <f t="shared" si="45"/>
        <v>1.1581083270996835E-2</v>
      </c>
      <c r="Q191" s="11">
        <f t="shared" si="49"/>
        <v>446649350</v>
      </c>
      <c r="R191" s="11">
        <f t="shared" si="49"/>
        <v>45573679</v>
      </c>
      <c r="S191" s="8">
        <f t="shared" si="49"/>
        <v>78301627155.380005</v>
      </c>
      <c r="U191" s="6">
        <f t="shared" si="39"/>
        <v>0.96522505076542253</v>
      </c>
      <c r="V191" s="6">
        <f t="shared" si="39"/>
        <v>0.96949987311575192</v>
      </c>
      <c r="W191" s="6">
        <f t="shared" si="39"/>
        <v>0.49266833091218037</v>
      </c>
      <c r="Y191" s="8">
        <f t="shared" si="47"/>
        <v>24658322211996.547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 xml:space="preserve">Top 5% </v>
      </c>
      <c r="C192" s="2">
        <v>1394363</v>
      </c>
      <c r="D192" s="2">
        <v>124016</v>
      </c>
      <c r="E192" s="3">
        <v>2570733602.1699982</v>
      </c>
      <c r="G192" s="7">
        <f t="shared" si="40"/>
        <v>1843.6616592451164</v>
      </c>
      <c r="H192" s="7">
        <f t="shared" si="41"/>
        <v>22123.939910941397</v>
      </c>
      <c r="I192" s="7">
        <f t="shared" si="42"/>
        <v>20729.047882289367</v>
      </c>
      <c r="J192" s="2">
        <f t="shared" si="43"/>
        <v>116196.91666666667</v>
      </c>
      <c r="K192" s="18">
        <f t="shared" si="44"/>
        <v>11.243412140368985</v>
      </c>
      <c r="M192" s="5">
        <f t="shared" si="45"/>
        <v>3.013267784807986E-3</v>
      </c>
      <c r="N192" s="5">
        <f t="shared" si="45"/>
        <v>2.638222300734665E-3</v>
      </c>
      <c r="O192" s="6">
        <f t="shared" si="45"/>
        <v>1.6174875018723403E-2</v>
      </c>
      <c r="Q192" s="11">
        <f t="shared" si="49"/>
        <v>448043713</v>
      </c>
      <c r="R192" s="11">
        <f t="shared" si="49"/>
        <v>45697695</v>
      </c>
      <c r="S192" s="8">
        <f t="shared" si="49"/>
        <v>80872360757.550003</v>
      </c>
      <c r="U192" s="6">
        <f t="shared" si="39"/>
        <v>0.96823831855023046</v>
      </c>
      <c r="V192" s="6">
        <f t="shared" si="39"/>
        <v>0.97213809541648655</v>
      </c>
      <c r="W192" s="6">
        <f t="shared" si="39"/>
        <v>0.50884320593090382</v>
      </c>
      <c r="Y192" s="8">
        <f t="shared" si="47"/>
        <v>37657850792002.242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 xml:space="preserve">Top 5% </v>
      </c>
      <c r="C193" s="2">
        <v>1200898</v>
      </c>
      <c r="D193" s="2">
        <v>106639</v>
      </c>
      <c r="E193" s="3">
        <v>2370762639.8600006</v>
      </c>
      <c r="G193" s="7">
        <f t="shared" si="40"/>
        <v>1974.1582048267219</v>
      </c>
      <c r="H193" s="7">
        <f t="shared" si="41"/>
        <v>23689.898457920663</v>
      </c>
      <c r="I193" s="7">
        <f t="shared" si="42"/>
        <v>22231.66608707884</v>
      </c>
      <c r="J193" s="2">
        <f t="shared" si="43"/>
        <v>100074.83333333333</v>
      </c>
      <c r="K193" s="18">
        <f t="shared" si="44"/>
        <v>11.261339659974306</v>
      </c>
      <c r="M193" s="5">
        <f t="shared" si="45"/>
        <v>2.5951830737335549E-3</v>
      </c>
      <c r="N193" s="5">
        <f t="shared" si="45"/>
        <v>2.2685571855893105E-3</v>
      </c>
      <c r="O193" s="6">
        <f t="shared" si="45"/>
        <v>1.4916671788327318E-2</v>
      </c>
      <c r="Q193" s="11">
        <f t="shared" si="49"/>
        <v>449244611</v>
      </c>
      <c r="R193" s="11">
        <f t="shared" si="49"/>
        <v>45804334</v>
      </c>
      <c r="S193" s="8">
        <f t="shared" si="49"/>
        <v>83243123397.410004</v>
      </c>
      <c r="U193" s="6">
        <f t="shared" si="39"/>
        <v>0.97083350162396409</v>
      </c>
      <c r="V193" s="6">
        <f t="shared" si="39"/>
        <v>0.97440665260207582</v>
      </c>
      <c r="W193" s="6">
        <f t="shared" si="39"/>
        <v>0.52375987771923105</v>
      </c>
      <c r="Y193" s="8">
        <f t="shared" si="47"/>
        <v>38320729940787.016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 xml:space="preserve">Top 5% </v>
      </c>
      <c r="C194" s="2">
        <v>1362305</v>
      </c>
      <c r="D194" s="2">
        <v>120941</v>
      </c>
      <c r="E194" s="3">
        <v>2898861713.2599945</v>
      </c>
      <c r="G194" s="7">
        <f t="shared" si="40"/>
        <v>2127.9094720051635</v>
      </c>
      <c r="H194" s="7">
        <f t="shared" si="41"/>
        <v>25534.913664061962</v>
      </c>
      <c r="I194" s="7">
        <f t="shared" si="42"/>
        <v>23969.222292357386</v>
      </c>
      <c r="J194" s="2">
        <f t="shared" si="43"/>
        <v>113525.41666666667</v>
      </c>
      <c r="K194" s="18">
        <f t="shared" si="44"/>
        <v>11.264211475016744</v>
      </c>
      <c r="M194" s="5">
        <f t="shared" si="45"/>
        <v>2.9439893123833919E-3</v>
      </c>
      <c r="N194" s="5">
        <f t="shared" si="45"/>
        <v>2.5728070835468902E-3</v>
      </c>
      <c r="O194" s="6">
        <f t="shared" si="45"/>
        <v>1.8239434015630121E-2</v>
      </c>
      <c r="Q194" s="11">
        <f t="shared" si="49"/>
        <v>450606916</v>
      </c>
      <c r="R194" s="11">
        <f t="shared" si="49"/>
        <v>45925275</v>
      </c>
      <c r="S194" s="8">
        <f t="shared" si="49"/>
        <v>86141985110.669998</v>
      </c>
      <c r="U194" s="6">
        <f t="shared" si="39"/>
        <v>0.97377749093634747</v>
      </c>
      <c r="V194" s="6">
        <f t="shared" si="39"/>
        <v>0.97697945968562272</v>
      </c>
      <c r="W194" s="6">
        <f t="shared" si="39"/>
        <v>0.54199931173486127</v>
      </c>
      <c r="Y194" s="8">
        <f t="shared" si="47"/>
        <v>52055112971042.609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 xml:space="preserve">Top 5% </v>
      </c>
      <c r="C195" s="2">
        <v>1398204</v>
      </c>
      <c r="D195" s="2">
        <v>124119</v>
      </c>
      <c r="E195" s="3">
        <v>3252857680.0700073</v>
      </c>
      <c r="G195" s="7">
        <f t="shared" si="40"/>
        <v>2326.4542799691658</v>
      </c>
      <c r="H195" s="7">
        <f t="shared" si="41"/>
        <v>27917.451359629988</v>
      </c>
      <c r="I195" s="7">
        <f t="shared" si="42"/>
        <v>26207.572410912169</v>
      </c>
      <c r="J195" s="2">
        <f t="shared" si="43"/>
        <v>116517</v>
      </c>
      <c r="K195" s="18">
        <f t="shared" si="44"/>
        <v>11.265027916757305</v>
      </c>
      <c r="M195" s="5">
        <f t="shared" si="45"/>
        <v>3.0215683217280332E-3</v>
      </c>
      <c r="N195" s="5">
        <f t="shared" si="45"/>
        <v>2.6404134445949384E-3</v>
      </c>
      <c r="O195" s="6">
        <f t="shared" si="45"/>
        <v>2.0466751741376125E-2</v>
      </c>
      <c r="Q195" s="11">
        <f t="shared" si="49"/>
        <v>452005120</v>
      </c>
      <c r="R195" s="11">
        <f t="shared" si="49"/>
        <v>46049394</v>
      </c>
      <c r="S195" s="8">
        <f t="shared" si="49"/>
        <v>89394842790.740005</v>
      </c>
      <c r="U195" s="6">
        <f t="shared" si="39"/>
        <v>0.97679905925807553</v>
      </c>
      <c r="V195" s="6">
        <f t="shared" si="39"/>
        <v>0.9796198731302177</v>
      </c>
      <c r="W195" s="6">
        <f t="shared" si="39"/>
        <v>0.5624660634762374</v>
      </c>
      <c r="Y195" s="8">
        <f t="shared" si="47"/>
        <v>65977228335863.625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 xml:space="preserve">Top 5% </v>
      </c>
      <c r="C196" s="2">
        <v>1156815</v>
      </c>
      <c r="D196" s="2">
        <v>102600</v>
      </c>
      <c r="E196" s="3">
        <v>2945890044.8999939</v>
      </c>
      <c r="G196" s="7">
        <f t="shared" si="40"/>
        <v>2546.5524261874143</v>
      </c>
      <c r="H196" s="7">
        <f t="shared" si="41"/>
        <v>30558.629114248972</v>
      </c>
      <c r="I196" s="7">
        <f t="shared" si="42"/>
        <v>28712.378605263097</v>
      </c>
      <c r="J196" s="2">
        <f t="shared" si="43"/>
        <v>96401.25</v>
      </c>
      <c r="K196" s="18">
        <f t="shared" si="44"/>
        <v>11.275</v>
      </c>
      <c r="M196" s="5">
        <f t="shared" si="45"/>
        <v>2.4999181507847313E-3</v>
      </c>
      <c r="N196" s="5">
        <f t="shared" si="45"/>
        <v>2.1826345637286854E-3</v>
      </c>
      <c r="O196" s="6">
        <f t="shared" si="45"/>
        <v>1.8535332970688694E-2</v>
      </c>
      <c r="Q196" s="11">
        <f t="shared" si="49"/>
        <v>453161935</v>
      </c>
      <c r="R196" s="11">
        <f t="shared" si="49"/>
        <v>46151994</v>
      </c>
      <c r="S196" s="8">
        <f t="shared" si="49"/>
        <v>92340732835.639999</v>
      </c>
      <c r="U196" s="6">
        <f t="shared" si="39"/>
        <v>0.97929897740886018</v>
      </c>
      <c r="V196" s="6">
        <f t="shared" si="39"/>
        <v>0.98180250769394639</v>
      </c>
      <c r="W196" s="6">
        <f t="shared" si="39"/>
        <v>0.58100139644692606</v>
      </c>
      <c r="Y196" s="8">
        <f t="shared" si="47"/>
        <v>67376743165084.344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 xml:space="preserve">Top 5% </v>
      </c>
      <c r="C197" s="2">
        <v>1137231</v>
      </c>
      <c r="D197" s="2">
        <v>100783</v>
      </c>
      <c r="E197" s="3">
        <v>3169708340.75</v>
      </c>
      <c r="G197" s="7">
        <f t="shared" si="40"/>
        <v>2787.2159136973933</v>
      </c>
      <c r="H197" s="7">
        <f t="shared" si="41"/>
        <v>33446.590964368719</v>
      </c>
      <c r="I197" s="7">
        <f t="shared" si="42"/>
        <v>31450.82345980969</v>
      </c>
      <c r="J197" s="2">
        <f t="shared" si="43"/>
        <v>94769.25</v>
      </c>
      <c r="K197" s="18">
        <f t="shared" si="44"/>
        <v>11.283956619668</v>
      </c>
      <c r="M197" s="5">
        <f t="shared" si="45"/>
        <v>2.4575964337729636E-3</v>
      </c>
      <c r="N197" s="5">
        <f t="shared" si="45"/>
        <v>2.143981084174153E-3</v>
      </c>
      <c r="O197" s="6">
        <f t="shared" si="45"/>
        <v>1.9943581946475841E-2</v>
      </c>
      <c r="Q197" s="11">
        <f t="shared" si="49"/>
        <v>454299166</v>
      </c>
      <c r="R197" s="11">
        <f t="shared" si="49"/>
        <v>46252777</v>
      </c>
      <c r="S197" s="8">
        <f t="shared" si="49"/>
        <v>95510441176.389999</v>
      </c>
      <c r="U197" s="6">
        <f t="shared" si="39"/>
        <v>0.98175657384263315</v>
      </c>
      <c r="V197" s="6">
        <f t="shared" si="39"/>
        <v>0.98394648877812052</v>
      </c>
      <c r="W197" s="6">
        <f t="shared" si="39"/>
        <v>0.60094497839340189</v>
      </c>
      <c r="Y197" s="8">
        <f t="shared" si="47"/>
        <v>81497646279914.328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 xml:space="preserve">Top 5% </v>
      </c>
      <c r="C198" s="2">
        <v>922407</v>
      </c>
      <c r="D198" s="2">
        <v>81868</v>
      </c>
      <c r="E198" s="3">
        <v>2819616145.2100067</v>
      </c>
      <c r="G198" s="7">
        <f t="shared" si="40"/>
        <v>3056.8026318208845</v>
      </c>
      <c r="H198" s="7">
        <f t="shared" si="41"/>
        <v>36681.631581850612</v>
      </c>
      <c r="I198" s="7">
        <f t="shared" si="42"/>
        <v>34441.004363243352</v>
      </c>
      <c r="J198" s="2">
        <f t="shared" si="43"/>
        <v>76867.25</v>
      </c>
      <c r="K198" s="18">
        <f t="shared" si="44"/>
        <v>11.267002980407485</v>
      </c>
      <c r="M198" s="5">
        <f t="shared" si="45"/>
        <v>1.9933541678754958E-3</v>
      </c>
      <c r="N198" s="5">
        <f t="shared" si="45"/>
        <v>1.74159772381423E-3</v>
      </c>
      <c r="O198" s="6">
        <f t="shared" si="45"/>
        <v>1.7740826474998792E-2</v>
      </c>
      <c r="Q198" s="11">
        <f t="shared" si="49"/>
        <v>455221573</v>
      </c>
      <c r="R198" s="11">
        <f t="shared" si="49"/>
        <v>46334645</v>
      </c>
      <c r="S198" s="8">
        <f t="shared" si="49"/>
        <v>98330057321.600006</v>
      </c>
      <c r="U198" s="6">
        <f t="shared" si="39"/>
        <v>0.98374992801050865</v>
      </c>
      <c r="V198" s="6">
        <f t="shared" si="39"/>
        <v>0.98568808650193473</v>
      </c>
      <c r="W198" s="6">
        <f t="shared" si="39"/>
        <v>0.61868580486840064</v>
      </c>
      <c r="Y198" s="8">
        <f t="shared" si="47"/>
        <v>81491562294379.922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 xml:space="preserve">Top 5% </v>
      </c>
      <c r="C199" s="2">
        <v>986139</v>
      </c>
      <c r="D199" s="2">
        <v>87628</v>
      </c>
      <c r="E199" s="3">
        <v>3323266694.519989</v>
      </c>
      <c r="G199" s="7">
        <f t="shared" si="40"/>
        <v>3369.9779590098242</v>
      </c>
      <c r="H199" s="7">
        <f t="shared" si="41"/>
        <v>40439.73550811789</v>
      </c>
      <c r="I199" s="7">
        <f t="shared" si="42"/>
        <v>37924.712358150238</v>
      </c>
      <c r="J199" s="2">
        <f t="shared" si="43"/>
        <v>82178.25</v>
      </c>
      <c r="K199" s="18">
        <f t="shared" si="44"/>
        <v>11.253697448304194</v>
      </c>
      <c r="M199" s="5">
        <f t="shared" si="45"/>
        <v>2.131081275136218E-3</v>
      </c>
      <c r="N199" s="5">
        <f t="shared" si="45"/>
        <v>1.8641315940586475E-3</v>
      </c>
      <c r="O199" s="6">
        <f t="shared" si="45"/>
        <v>2.0909760308253148E-2</v>
      </c>
      <c r="Q199" s="11">
        <f t="shared" si="49"/>
        <v>456207712</v>
      </c>
      <c r="R199" s="11">
        <f t="shared" si="49"/>
        <v>46422273</v>
      </c>
      <c r="S199" s="8">
        <f t="shared" si="49"/>
        <v>101653324016.12</v>
      </c>
      <c r="U199" s="6">
        <f t="shared" si="39"/>
        <v>0.98588100928564493</v>
      </c>
      <c r="V199" s="6">
        <f t="shared" si="39"/>
        <v>0.98755221809599336</v>
      </c>
      <c r="W199" s="6">
        <f t="shared" si="39"/>
        <v>0.63959556517665384</v>
      </c>
      <c r="Y199" s="8">
        <f t="shared" si="47"/>
        <v>108394056800212.22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961427</v>
      </c>
      <c r="D200" s="2">
        <v>85445</v>
      </c>
      <c r="E200" s="3">
        <v>3622142019.1100006</v>
      </c>
      <c r="G200" s="7">
        <f t="shared" si="40"/>
        <v>3767.4644243504713</v>
      </c>
      <c r="H200" s="7">
        <f t="shared" si="41"/>
        <v>45209.573092205654</v>
      </c>
      <c r="I200" s="7">
        <f t="shared" si="42"/>
        <v>42391.503529873022</v>
      </c>
      <c r="J200" s="2">
        <f t="shared" si="43"/>
        <v>80118.916666666672</v>
      </c>
      <c r="K200" s="18">
        <f t="shared" si="44"/>
        <v>11.251998361519107</v>
      </c>
      <c r="M200" s="5">
        <f t="shared" si="45"/>
        <v>2.07767776866181E-3</v>
      </c>
      <c r="N200" s="5">
        <f t="shared" si="45"/>
        <v>1.8176921081656677E-3</v>
      </c>
      <c r="O200" s="6">
        <f t="shared" si="45"/>
        <v>2.2790262829923674E-2</v>
      </c>
      <c r="Q200" s="11">
        <f t="shared" si="49"/>
        <v>457169139</v>
      </c>
      <c r="R200" s="11">
        <f t="shared" si="49"/>
        <v>46507718</v>
      </c>
      <c r="S200" s="8">
        <f t="shared" si="49"/>
        <v>105275466035.23</v>
      </c>
      <c r="U200" s="6">
        <f t="shared" si="39"/>
        <v>0.98795868705430667</v>
      </c>
      <c r="V200" s="6">
        <f t="shared" si="39"/>
        <v>0.9893699102041591</v>
      </c>
      <c r="W200" s="6">
        <f t="shared" si="39"/>
        <v>0.66238582800657753</v>
      </c>
      <c r="Y200" s="8">
        <f t="shared" si="47"/>
        <v>135258891200193.05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744232</v>
      </c>
      <c r="D201" s="2">
        <v>66237</v>
      </c>
      <c r="E201" s="3">
        <v>3140319857.7700043</v>
      </c>
      <c r="G201" s="7">
        <f t="shared" si="40"/>
        <v>4219.5442520208808</v>
      </c>
      <c r="H201" s="7">
        <f t="shared" si="41"/>
        <v>50634.531024250566</v>
      </c>
      <c r="I201" s="7">
        <f t="shared" si="42"/>
        <v>47410.357621420117</v>
      </c>
      <c r="J201" s="2">
        <f t="shared" si="43"/>
        <v>62019.333333333336</v>
      </c>
      <c r="K201" s="18">
        <f t="shared" si="44"/>
        <v>11.235895345501758</v>
      </c>
      <c r="M201" s="5">
        <f t="shared" si="45"/>
        <v>1.6083116878626419E-3</v>
      </c>
      <c r="N201" s="5">
        <f t="shared" si="45"/>
        <v>1.4090756880867146E-3</v>
      </c>
      <c r="O201" s="6">
        <f t="shared" si="45"/>
        <v>1.9758671678531292E-2</v>
      </c>
      <c r="Q201" s="11">
        <f t="shared" si="49"/>
        <v>457913371</v>
      </c>
      <c r="R201" s="11">
        <f t="shared" si="49"/>
        <v>46573955</v>
      </c>
      <c r="S201" s="8">
        <f t="shared" si="49"/>
        <v>108415785893</v>
      </c>
      <c r="U201" s="6">
        <f t="shared" si="39"/>
        <v>0.98956699874216936</v>
      </c>
      <c r="V201" s="6">
        <f t="shared" si="39"/>
        <v>0.99077898589224578</v>
      </c>
      <c r="W201" s="6">
        <f t="shared" si="39"/>
        <v>0.68214449968510882</v>
      </c>
      <c r="Y201" s="8">
        <f t="shared" si="47"/>
        <v>134176257473536.77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608852</v>
      </c>
      <c r="D202" s="2">
        <v>54093</v>
      </c>
      <c r="E202" s="3">
        <v>2835143830.8200073</v>
      </c>
      <c r="G202" s="7">
        <f t="shared" si="40"/>
        <v>4656.5402278714819</v>
      </c>
      <c r="H202" s="7">
        <f t="shared" si="41"/>
        <v>55878.482734457779</v>
      </c>
      <c r="I202" s="7">
        <f t="shared" si="42"/>
        <v>52412.397737600193</v>
      </c>
      <c r="J202" s="2">
        <f t="shared" si="43"/>
        <v>50737.666666666664</v>
      </c>
      <c r="K202" s="18">
        <f t="shared" si="44"/>
        <v>11.255652302516037</v>
      </c>
      <c r="M202" s="5">
        <f t="shared" si="45"/>
        <v>1.3157507172206319E-3</v>
      </c>
      <c r="N202" s="5">
        <f t="shared" si="45"/>
        <v>1.150733444988068E-3</v>
      </c>
      <c r="O202" s="6">
        <f t="shared" si="45"/>
        <v>1.7838525580755913E-2</v>
      </c>
      <c r="Q202" s="11">
        <f t="shared" ref="Q202:S217" si="50">+Q201+C202</f>
        <v>458522223</v>
      </c>
      <c r="R202" s="11">
        <f t="shared" si="50"/>
        <v>46628048</v>
      </c>
      <c r="S202" s="8">
        <f t="shared" si="50"/>
        <v>111250929723.82001</v>
      </c>
      <c r="U202" s="6">
        <f t="shared" si="39"/>
        <v>0.99088274945939003</v>
      </c>
      <c r="V202" s="6">
        <f t="shared" si="39"/>
        <v>0.99192971933723384</v>
      </c>
      <c r="W202" s="6">
        <f t="shared" si="39"/>
        <v>0.69998302526586476</v>
      </c>
      <c r="Y202" s="8">
        <f t="shared" si="47"/>
        <v>135915116257644.36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511359</v>
      </c>
      <c r="D203" s="2">
        <v>45437</v>
      </c>
      <c r="E203" s="3">
        <v>2609731874.6199951</v>
      </c>
      <c r="G203" s="7">
        <f t="shared" si="40"/>
        <v>5103.5219378557822</v>
      </c>
      <c r="H203" s="7">
        <f t="shared" si="41"/>
        <v>61242.26325426939</v>
      </c>
      <c r="I203" s="7">
        <f t="shared" si="42"/>
        <v>57436.271642493892</v>
      </c>
      <c r="J203" s="2">
        <f t="shared" si="43"/>
        <v>42613.25</v>
      </c>
      <c r="K203" s="18">
        <f t="shared" si="44"/>
        <v>11.254242137465061</v>
      </c>
      <c r="M203" s="5">
        <f t="shared" si="45"/>
        <v>1.105064894271884E-3</v>
      </c>
      <c r="N203" s="5">
        <f t="shared" si="45"/>
        <v>9.6659226775965175E-4</v>
      </c>
      <c r="O203" s="6">
        <f t="shared" si="45"/>
        <v>1.642024940613265E-2</v>
      </c>
      <c r="Q203" s="11">
        <f t="shared" si="50"/>
        <v>459033582</v>
      </c>
      <c r="R203" s="11">
        <f t="shared" si="50"/>
        <v>46673485</v>
      </c>
      <c r="S203" s="8">
        <f t="shared" si="50"/>
        <v>113860661598.44</v>
      </c>
      <c r="U203" s="6">
        <f t="shared" si="39"/>
        <v>0.9919878143536619</v>
      </c>
      <c r="V203" s="6">
        <f t="shared" si="39"/>
        <v>0.99289631160499348</v>
      </c>
      <c r="W203" s="6">
        <f t="shared" si="39"/>
        <v>0.71640327467199738</v>
      </c>
      <c r="Y203" s="8">
        <f t="shared" si="47"/>
        <v>139037544795775.06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761059</v>
      </c>
      <c r="D204" s="2">
        <v>67845</v>
      </c>
      <c r="E204" s="3">
        <v>4388037301.8699951</v>
      </c>
      <c r="G204" s="7">
        <f t="shared" si="40"/>
        <v>5765.6992452227687</v>
      </c>
      <c r="H204" s="7">
        <f t="shared" si="41"/>
        <v>69188.390942673228</v>
      </c>
      <c r="I204" s="7">
        <f t="shared" si="42"/>
        <v>64677.386717812587</v>
      </c>
      <c r="J204" s="2">
        <f t="shared" si="43"/>
        <v>63421.583333333336</v>
      </c>
      <c r="K204" s="18">
        <f t="shared" si="44"/>
        <v>11.217613678237159</v>
      </c>
      <c r="M204" s="5">
        <f t="shared" si="45"/>
        <v>1.6446754303134701E-3</v>
      </c>
      <c r="N204" s="5">
        <f t="shared" si="45"/>
        <v>1.4432830601966145E-3</v>
      </c>
      <c r="O204" s="6">
        <f t="shared" si="45"/>
        <v>2.7609222081716858E-2</v>
      </c>
      <c r="Q204" s="11">
        <f t="shared" si="50"/>
        <v>459794641</v>
      </c>
      <c r="R204" s="11">
        <f t="shared" si="50"/>
        <v>46741330</v>
      </c>
      <c r="S204" s="8">
        <f t="shared" si="50"/>
        <v>118248698900.31</v>
      </c>
      <c r="U204" s="6">
        <f t="shared" si="39"/>
        <v>0.99363248978397534</v>
      </c>
      <c r="V204" s="6">
        <f t="shared" si="39"/>
        <v>0.99433959466519017</v>
      </c>
      <c r="W204" s="6">
        <f t="shared" si="39"/>
        <v>0.74401249675371417</v>
      </c>
      <c r="Y204" s="8">
        <f t="shared" si="47"/>
        <v>268507665948243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530600</v>
      </c>
      <c r="D205" s="2">
        <v>47468</v>
      </c>
      <c r="E205" s="3">
        <v>3547362485.5</v>
      </c>
      <c r="G205" s="7">
        <f t="shared" si="40"/>
        <v>6685.5681973237843</v>
      </c>
      <c r="H205" s="7">
        <f t="shared" si="41"/>
        <v>80226.818367885411</v>
      </c>
      <c r="I205" s="7">
        <f t="shared" si="42"/>
        <v>74731.661024268979</v>
      </c>
      <c r="J205" s="2">
        <f t="shared" si="43"/>
        <v>44216.666666666664</v>
      </c>
      <c r="K205" s="18">
        <f t="shared" si="44"/>
        <v>11.178056796157412</v>
      </c>
      <c r="M205" s="5">
        <f t="shared" si="45"/>
        <v>1.1466453761460377E-3</v>
      </c>
      <c r="N205" s="5">
        <f t="shared" si="45"/>
        <v>1.0097982209656261E-3</v>
      </c>
      <c r="O205" s="6">
        <f t="shared" si="45"/>
        <v>2.2319755263881361E-2</v>
      </c>
      <c r="Q205" s="11">
        <f t="shared" si="50"/>
        <v>460325241</v>
      </c>
      <c r="R205" s="11">
        <f t="shared" si="50"/>
        <v>46788798</v>
      </c>
      <c r="S205" s="8">
        <f t="shared" si="50"/>
        <v>121796061385.81</v>
      </c>
      <c r="U205" s="6">
        <f t="shared" si="39"/>
        <v>0.9947791351601214</v>
      </c>
      <c r="V205" s="6">
        <f t="shared" si="39"/>
        <v>0.99534939288615576</v>
      </c>
      <c r="W205" s="6">
        <f t="shared" si="39"/>
        <v>0.76633225201759558</v>
      </c>
      <c r="Y205" s="8">
        <f t="shared" si="47"/>
        <v>256103541854080.66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398275</v>
      </c>
      <c r="D206" s="2">
        <v>35691</v>
      </c>
      <c r="E206" s="3">
        <v>3025706780.7200012</v>
      </c>
      <c r="G206" s="7">
        <f t="shared" si="40"/>
        <v>7597.0291399661073</v>
      </c>
      <c r="H206" s="7">
        <f t="shared" si="41"/>
        <v>91164.349679593288</v>
      </c>
      <c r="I206" s="7">
        <f t="shared" si="42"/>
        <v>84775.063201367331</v>
      </c>
      <c r="J206" s="2">
        <f t="shared" si="43"/>
        <v>33189.583333333336</v>
      </c>
      <c r="K206" s="18">
        <f t="shared" si="44"/>
        <v>11.158975652125186</v>
      </c>
      <c r="M206" s="5">
        <f t="shared" si="45"/>
        <v>8.6068636861018301E-4</v>
      </c>
      <c r="N206" s="5">
        <f t="shared" si="45"/>
        <v>7.5926325744678854E-4</v>
      </c>
      <c r="O206" s="6">
        <f t="shared" si="45"/>
        <v>1.9037534258757323E-2</v>
      </c>
      <c r="Q206" s="11">
        <f t="shared" si="50"/>
        <v>460723516</v>
      </c>
      <c r="R206" s="11">
        <f t="shared" si="50"/>
        <v>46824489</v>
      </c>
      <c r="S206" s="8">
        <f t="shared" si="50"/>
        <v>124821768166.53</v>
      </c>
      <c r="U206" s="6">
        <f t="shared" si="39"/>
        <v>0.99563982152873154</v>
      </c>
      <c r="V206" s="6">
        <f t="shared" si="39"/>
        <v>0.99610865614360256</v>
      </c>
      <c r="W206" s="6">
        <f t="shared" si="39"/>
        <v>0.7853697862763529</v>
      </c>
      <c r="Y206" s="8">
        <f t="shared" si="47"/>
        <v>251459256363376.91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304600</v>
      </c>
      <c r="D207" s="2">
        <v>27372</v>
      </c>
      <c r="E207" s="3">
        <v>2595909286.8000031</v>
      </c>
      <c r="G207" s="7">
        <f t="shared" si="40"/>
        <v>8522.3548483256836</v>
      </c>
      <c r="H207" s="7">
        <f t="shared" si="41"/>
        <v>102268.25817990821</v>
      </c>
      <c r="I207" s="7">
        <f t="shared" si="42"/>
        <v>94838.129723805454</v>
      </c>
      <c r="J207" s="2">
        <f t="shared" si="43"/>
        <v>25383.333333333332</v>
      </c>
      <c r="K207" s="18">
        <f t="shared" si="44"/>
        <v>11.128160163670904</v>
      </c>
      <c r="M207" s="5">
        <f t="shared" si="45"/>
        <v>6.5825137876758966E-4</v>
      </c>
      <c r="N207" s="5">
        <f t="shared" si="45"/>
        <v>5.8229116255732532E-4</v>
      </c>
      <c r="O207" s="6">
        <f t="shared" si="45"/>
        <v>1.6333278655746467E-2</v>
      </c>
      <c r="Q207" s="11">
        <f t="shared" si="50"/>
        <v>461028116</v>
      </c>
      <c r="R207" s="11">
        <f t="shared" si="50"/>
        <v>46851861</v>
      </c>
      <c r="S207" s="8">
        <f t="shared" si="50"/>
        <v>127417677453.33</v>
      </c>
      <c r="U207" s="6">
        <f t="shared" si="39"/>
        <v>0.99629807290749917</v>
      </c>
      <c r="V207" s="6">
        <f t="shared" si="39"/>
        <v>0.99669094730615992</v>
      </c>
      <c r="W207" s="6">
        <f t="shared" si="39"/>
        <v>0.80170306493209931</v>
      </c>
      <c r="Y207" s="8">
        <f t="shared" si="47"/>
        <v>244512034255088.16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348206</v>
      </c>
      <c r="D208" s="2">
        <v>31340</v>
      </c>
      <c r="E208" s="3">
        <v>3357535134.1699982</v>
      </c>
      <c r="G208" s="7">
        <f t="shared" si="40"/>
        <v>9642.3816194149385</v>
      </c>
      <c r="H208" s="7">
        <f t="shared" si="41"/>
        <v>115708.57943297926</v>
      </c>
      <c r="I208" s="7">
        <f t="shared" si="42"/>
        <v>107132.58245596675</v>
      </c>
      <c r="J208" s="2">
        <f t="shared" si="43"/>
        <v>29017.166666666668</v>
      </c>
      <c r="K208" s="18">
        <f t="shared" si="44"/>
        <v>11.11059349074665</v>
      </c>
      <c r="M208" s="5">
        <f t="shared" si="45"/>
        <v>7.5248548783699053E-4</v>
      </c>
      <c r="N208" s="5">
        <f t="shared" si="45"/>
        <v>6.6670338428125725E-4</v>
      </c>
      <c r="O208" s="6">
        <f t="shared" si="45"/>
        <v>2.1125374920345854E-2</v>
      </c>
      <c r="Q208" s="11">
        <f t="shared" si="50"/>
        <v>461376322</v>
      </c>
      <c r="R208" s="11">
        <f t="shared" si="50"/>
        <v>46883201</v>
      </c>
      <c r="S208" s="8">
        <f t="shared" si="50"/>
        <v>130775212587.5</v>
      </c>
      <c r="U208" s="6">
        <f t="shared" si="39"/>
        <v>0.99705055839533618</v>
      </c>
      <c r="V208" s="6">
        <f t="shared" si="39"/>
        <v>0.99735765069044113</v>
      </c>
      <c r="W208" s="6">
        <f t="shared" si="39"/>
        <v>0.82282843985244525</v>
      </c>
      <c r="Y208" s="8">
        <f t="shared" si="47"/>
        <v>361312122941765.38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32">
      <c r="A209" t="s">
        <v>173</v>
      </c>
      <c r="B209" t="str">
        <f t="shared" si="38"/>
        <v xml:space="preserve">Top 5% </v>
      </c>
      <c r="C209" s="2">
        <v>251336</v>
      </c>
      <c r="D209" s="2">
        <v>22698</v>
      </c>
      <c r="E209" s="3">
        <v>2772569567.8399963</v>
      </c>
      <c r="G209" s="7">
        <f t="shared" si="40"/>
        <v>11031.326860616849</v>
      </c>
      <c r="H209" s="7">
        <f t="shared" si="41"/>
        <v>132375.92232740219</v>
      </c>
      <c r="I209" s="7">
        <f t="shared" si="42"/>
        <v>122150.3906881662</v>
      </c>
      <c r="J209" s="2">
        <f t="shared" si="43"/>
        <v>20944.666666666668</v>
      </c>
      <c r="K209" s="18">
        <f t="shared" si="44"/>
        <v>11.073046083355361</v>
      </c>
      <c r="M209" s="5">
        <f t="shared" si="45"/>
        <v>5.4314598993411328E-4</v>
      </c>
      <c r="N209" s="5">
        <f t="shared" si="45"/>
        <v>4.8286003243190736E-4</v>
      </c>
      <c r="O209" s="6">
        <f t="shared" si="45"/>
        <v>1.7444812719090257E-2</v>
      </c>
      <c r="Q209" s="11">
        <f t="shared" si="50"/>
        <v>461627658</v>
      </c>
      <c r="R209" s="11">
        <f t="shared" si="50"/>
        <v>46905899</v>
      </c>
      <c r="S209" s="8">
        <f t="shared" si="50"/>
        <v>133547782155.34</v>
      </c>
      <c r="U209" s="6">
        <f t="shared" si="39"/>
        <v>0.99759370438527029</v>
      </c>
      <c r="V209" s="6">
        <f t="shared" si="39"/>
        <v>0.99784051072287305</v>
      </c>
      <c r="W209" s="6">
        <f t="shared" si="39"/>
        <v>0.84027325257153551</v>
      </c>
      <c r="Y209" s="8">
        <f t="shared" si="47"/>
        <v>344522742931974.56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32">
      <c r="A210" t="s">
        <v>174</v>
      </c>
      <c r="B210" t="str">
        <f t="shared" si="38"/>
        <v xml:space="preserve">Top 5% </v>
      </c>
      <c r="C210" s="2">
        <v>244738</v>
      </c>
      <c r="D210" s="2">
        <v>22173</v>
      </c>
      <c r="E210" s="3">
        <v>3090037082.75</v>
      </c>
      <c r="G210" s="7">
        <f t="shared" si="40"/>
        <v>12625.898237094361</v>
      </c>
      <c r="H210" s="7">
        <f t="shared" si="41"/>
        <v>151510.77884513233</v>
      </c>
      <c r="I210" s="7">
        <f t="shared" si="42"/>
        <v>139360.35190321563</v>
      </c>
      <c r="J210" s="2">
        <f t="shared" si="43"/>
        <v>20394.833333333332</v>
      </c>
      <c r="K210" s="18">
        <f t="shared" si="44"/>
        <v>11.03765841338565</v>
      </c>
      <c r="M210" s="5">
        <f t="shared" si="45"/>
        <v>5.2888747845312653E-4</v>
      </c>
      <c r="N210" s="5">
        <f t="shared" si="45"/>
        <v>4.7169158071692143E-4</v>
      </c>
      <c r="O210" s="6">
        <f t="shared" si="45"/>
        <v>1.9442295994618879E-2</v>
      </c>
      <c r="Q210" s="11">
        <f t="shared" si="50"/>
        <v>461872396</v>
      </c>
      <c r="R210" s="11">
        <f t="shared" si="50"/>
        <v>46928072</v>
      </c>
      <c r="S210" s="8">
        <f t="shared" si="50"/>
        <v>136637819238.09</v>
      </c>
      <c r="U210" s="6">
        <f t="shared" si="39"/>
        <v>0.99812259186372343</v>
      </c>
      <c r="V210" s="6">
        <f t="shared" si="39"/>
        <v>0.99831220230358997</v>
      </c>
      <c r="W210" s="6">
        <f t="shared" si="39"/>
        <v>0.8597155485661544</v>
      </c>
      <c r="Y210" s="8">
        <f t="shared" si="47"/>
        <v>443048965588834.56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32">
      <c r="A211" t="s">
        <v>175</v>
      </c>
      <c r="B211" t="str">
        <f t="shared" si="38"/>
        <v xml:space="preserve">Top 5% </v>
      </c>
      <c r="C211" s="2">
        <v>208664</v>
      </c>
      <c r="D211" s="2">
        <v>18928</v>
      </c>
      <c r="E211" s="3">
        <v>3061307808.8600159</v>
      </c>
      <c r="G211" s="7">
        <f t="shared" si="40"/>
        <v>14670.991684526396</v>
      </c>
      <c r="H211" s="7">
        <f t="shared" si="41"/>
        <v>176051.90021431676</v>
      </c>
      <c r="I211" s="7">
        <f t="shared" si="42"/>
        <v>161734.35169378782</v>
      </c>
      <c r="J211" s="2">
        <f t="shared" si="43"/>
        <v>17388.666666666668</v>
      </c>
      <c r="K211" s="18">
        <f t="shared" si="44"/>
        <v>11.024091293322062</v>
      </c>
      <c r="M211" s="5">
        <f t="shared" si="45"/>
        <v>4.5093028791582507E-4</v>
      </c>
      <c r="N211" s="5">
        <f t="shared" si="45"/>
        <v>4.0265991249762725E-4</v>
      </c>
      <c r="O211" s="6">
        <f t="shared" si="45"/>
        <v>1.9261533423904856E-2</v>
      </c>
      <c r="Q211" s="11">
        <f t="shared" si="50"/>
        <v>462081060</v>
      </c>
      <c r="R211" s="11">
        <f t="shared" si="50"/>
        <v>46947000</v>
      </c>
      <c r="S211" s="8">
        <f t="shared" si="50"/>
        <v>139699127046.95001</v>
      </c>
      <c r="U211" s="6">
        <f t="shared" si="39"/>
        <v>0.99857352215163919</v>
      </c>
      <c r="V211" s="6">
        <f t="shared" si="39"/>
        <v>0.99871486221608763</v>
      </c>
      <c r="W211" s="6">
        <f t="shared" si="39"/>
        <v>0.87897708199005919</v>
      </c>
      <c r="Y211" s="8">
        <f t="shared" si="47"/>
        <v>514009849006394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32">
      <c r="A212" t="s">
        <v>176</v>
      </c>
      <c r="B212" t="str">
        <f t="shared" si="38"/>
        <v xml:space="preserve">Top 5% </v>
      </c>
      <c r="C212" s="2">
        <v>144214</v>
      </c>
      <c r="D212" s="2">
        <v>13133</v>
      </c>
      <c r="E212" s="3">
        <v>2453949498.9899902</v>
      </c>
      <c r="G212" s="7">
        <f t="shared" si="40"/>
        <v>17016.028256549227</v>
      </c>
      <c r="H212" s="7">
        <f t="shared" si="41"/>
        <v>204192.33907859074</v>
      </c>
      <c r="I212" s="7">
        <f t="shared" si="42"/>
        <v>186853.68910302219</v>
      </c>
      <c r="J212" s="2">
        <f t="shared" si="43"/>
        <v>12017.833333333334</v>
      </c>
      <c r="K212" s="18">
        <f t="shared" si="44"/>
        <v>10.981040127922029</v>
      </c>
      <c r="M212" s="5">
        <f t="shared" si="45"/>
        <v>3.1165155724750219E-4</v>
      </c>
      <c r="N212" s="5">
        <f t="shared" si="45"/>
        <v>2.7938147880554408E-4</v>
      </c>
      <c r="O212" s="6">
        <f t="shared" si="45"/>
        <v>1.5440077655233145E-2</v>
      </c>
      <c r="Q212" s="11">
        <f t="shared" si="50"/>
        <v>462225274</v>
      </c>
      <c r="R212" s="11">
        <f t="shared" si="50"/>
        <v>46960133</v>
      </c>
      <c r="S212" s="8">
        <f t="shared" si="50"/>
        <v>142153076545.94</v>
      </c>
      <c r="U212" s="6">
        <f t="shared" si="39"/>
        <v>0.99888517370888674</v>
      </c>
      <c r="V212" s="6">
        <f t="shared" si="39"/>
        <v>0.99899424369489309</v>
      </c>
      <c r="W212" s="6">
        <f t="shared" si="39"/>
        <v>0.89441715964529234</v>
      </c>
      <c r="Y212" s="8">
        <f t="shared" si="47"/>
        <v>481053745771768.06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32">
      <c r="A213" t="s">
        <v>177</v>
      </c>
      <c r="B213" t="str">
        <f t="shared" si="38"/>
        <v xml:space="preserve">Top 5% </v>
      </c>
      <c r="C213" s="2">
        <v>104730</v>
      </c>
      <c r="D213" s="2">
        <v>9530</v>
      </c>
      <c r="E213" s="3">
        <v>2019427476.8899841</v>
      </c>
      <c r="G213" s="7">
        <f t="shared" si="40"/>
        <v>19282.22550262565</v>
      </c>
      <c r="H213" s="7">
        <f t="shared" si="41"/>
        <v>231386.70603150781</v>
      </c>
      <c r="I213" s="7">
        <f t="shared" si="42"/>
        <v>211902.1486768084</v>
      </c>
      <c r="J213" s="2">
        <f t="shared" si="43"/>
        <v>8727.5</v>
      </c>
      <c r="K213" s="18">
        <f t="shared" si="44"/>
        <v>10.989506820566632</v>
      </c>
      <c r="M213" s="5">
        <f t="shared" si="45"/>
        <v>2.263252360417914E-4</v>
      </c>
      <c r="N213" s="5">
        <f t="shared" si="45"/>
        <v>2.0273399017869758E-4</v>
      </c>
      <c r="O213" s="6">
        <f t="shared" si="45"/>
        <v>1.2706095653201573E-2</v>
      </c>
      <c r="Q213" s="11">
        <f t="shared" si="50"/>
        <v>462330004</v>
      </c>
      <c r="R213" s="11">
        <f t="shared" si="50"/>
        <v>46969663</v>
      </c>
      <c r="S213" s="8">
        <f t="shared" si="50"/>
        <v>144172504022.82999</v>
      </c>
      <c r="U213" s="6">
        <f t="shared" si="39"/>
        <v>0.99911149894492846</v>
      </c>
      <c r="V213" s="6">
        <f t="shared" si="39"/>
        <v>0.99919697768507187</v>
      </c>
      <c r="W213" s="6">
        <f t="shared" si="39"/>
        <v>0.90712325529849391</v>
      </c>
      <c r="Y213" s="8">
        <f t="shared" si="47"/>
        <v>450770634105488.44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32">
      <c r="A214" t="s">
        <v>178</v>
      </c>
      <c r="B214" t="str">
        <f t="shared" si="38"/>
        <v xml:space="preserve">Top 5% </v>
      </c>
      <c r="C214" s="2">
        <v>79406</v>
      </c>
      <c r="D214" s="2">
        <v>7230</v>
      </c>
      <c r="E214" s="3">
        <v>1712291732.960022</v>
      </c>
      <c r="G214" s="7">
        <f t="shared" si="40"/>
        <v>21563.757561897364</v>
      </c>
      <c r="H214" s="7">
        <f t="shared" si="41"/>
        <v>258765.09074276837</v>
      </c>
      <c r="I214" s="7">
        <f t="shared" si="42"/>
        <v>236831.49833471951</v>
      </c>
      <c r="J214" s="2">
        <f t="shared" si="43"/>
        <v>6617.166666666667</v>
      </c>
      <c r="K214" s="18">
        <f t="shared" si="44"/>
        <v>10.982849239280775</v>
      </c>
      <c r="M214" s="5">
        <f t="shared" si="45"/>
        <v>1.7159917591076567E-4</v>
      </c>
      <c r="N214" s="5">
        <f t="shared" si="45"/>
        <v>1.538055350463781E-4</v>
      </c>
      <c r="O214" s="6">
        <f t="shared" si="45"/>
        <v>1.0773619154020055E-2</v>
      </c>
      <c r="Q214" s="11">
        <f t="shared" si="50"/>
        <v>462409410</v>
      </c>
      <c r="R214" s="11">
        <f t="shared" si="50"/>
        <v>46976893</v>
      </c>
      <c r="S214" s="8">
        <f t="shared" si="50"/>
        <v>145884795755.79001</v>
      </c>
      <c r="U214" s="6">
        <f t="shared" si="39"/>
        <v>0.99928309812083926</v>
      </c>
      <c r="V214" s="6">
        <f t="shared" si="39"/>
        <v>0.99935078322011817</v>
      </c>
      <c r="W214" s="6">
        <f t="shared" si="39"/>
        <v>0.917896874452514</v>
      </c>
      <c r="Y214" s="8">
        <f t="shared" si="47"/>
        <v>429079182459194.88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32">
      <c r="A215" t="s">
        <v>179</v>
      </c>
      <c r="B215" t="str">
        <f t="shared" si="38"/>
        <v xml:space="preserve">Top 5% </v>
      </c>
      <c r="C215" s="2">
        <v>58971</v>
      </c>
      <c r="D215" s="2">
        <v>5382</v>
      </c>
      <c r="E215" s="3">
        <v>1409403919.6600037</v>
      </c>
      <c r="G215" s="7">
        <f t="shared" si="40"/>
        <v>23899.949460921533</v>
      </c>
      <c r="H215" s="7">
        <f t="shared" si="41"/>
        <v>286799.39353105839</v>
      </c>
      <c r="I215" s="7">
        <f t="shared" si="42"/>
        <v>261873.63798959562</v>
      </c>
      <c r="J215" s="2">
        <f t="shared" si="43"/>
        <v>4914.25</v>
      </c>
      <c r="K215" s="18">
        <f t="shared" si="44"/>
        <v>10.957079152731326</v>
      </c>
      <c r="M215" s="5">
        <f t="shared" si="45"/>
        <v>1.2743841778497546E-4</v>
      </c>
      <c r="N215" s="5">
        <f t="shared" si="45"/>
        <v>1.1449258500962752E-4</v>
      </c>
      <c r="O215" s="6">
        <f t="shared" si="45"/>
        <v>8.8678703355945469E-3</v>
      </c>
      <c r="Q215" s="11">
        <f t="shared" si="50"/>
        <v>462468381</v>
      </c>
      <c r="R215" s="11">
        <f t="shared" si="50"/>
        <v>46982275</v>
      </c>
      <c r="S215" s="8">
        <f t="shared" si="50"/>
        <v>147294199675.45001</v>
      </c>
      <c r="U215" s="6">
        <f t="shared" si="39"/>
        <v>0.99941053653862422</v>
      </c>
      <c r="V215" s="6">
        <f t="shared" si="39"/>
        <v>0.99946527580512778</v>
      </c>
      <c r="W215" s="6">
        <f t="shared" si="39"/>
        <v>0.92676474478810855</v>
      </c>
      <c r="Y215" s="8">
        <f t="shared" si="47"/>
        <v>392681845648545.25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32">
      <c r="A216" t="s">
        <v>180</v>
      </c>
      <c r="B216" t="str">
        <f t="shared" si="38"/>
        <v xml:space="preserve">Top 5% </v>
      </c>
      <c r="C216" s="2">
        <v>48638</v>
      </c>
      <c r="D216" s="2">
        <v>4442</v>
      </c>
      <c r="E216" s="3">
        <v>1274351712.0599976</v>
      </c>
      <c r="G216" s="7">
        <f t="shared" si="40"/>
        <v>26200.742465973057</v>
      </c>
      <c r="H216" s="7">
        <f t="shared" si="41"/>
        <v>314408.90959167667</v>
      </c>
      <c r="I216" s="7">
        <f t="shared" si="42"/>
        <v>286886.92302116111</v>
      </c>
      <c r="J216" s="2">
        <f t="shared" si="43"/>
        <v>4053.1666666666665</v>
      </c>
      <c r="K216" s="18">
        <f t="shared" si="44"/>
        <v>10.94957226474561</v>
      </c>
      <c r="M216" s="5">
        <f t="shared" si="45"/>
        <v>1.0510843913492457E-4</v>
      </c>
      <c r="N216" s="5">
        <f t="shared" si="45"/>
        <v>9.4495738129462184E-5</v>
      </c>
      <c r="O216" s="6">
        <f t="shared" si="45"/>
        <v>8.0181313439351802E-3</v>
      </c>
      <c r="Q216" s="11">
        <f t="shared" si="50"/>
        <v>462517019</v>
      </c>
      <c r="R216" s="11">
        <f t="shared" si="50"/>
        <v>46986717</v>
      </c>
      <c r="S216" s="8">
        <f t="shared" si="50"/>
        <v>148568551387.51001</v>
      </c>
      <c r="U216" s="6">
        <f t="shared" si="39"/>
        <v>0.99951564497775913</v>
      </c>
      <c r="V216" s="6">
        <f t="shared" si="39"/>
        <v>0.99955977154325726</v>
      </c>
      <c r="W216" s="6">
        <f t="shared" si="39"/>
        <v>0.93478287613204369</v>
      </c>
      <c r="Y216" s="8">
        <f t="shared" si="47"/>
        <v>390231806690685.25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32">
      <c r="A217" t="s">
        <v>181</v>
      </c>
      <c r="B217" t="str">
        <f t="shared" ref="B217:B236" si="51">IF(V217&lt;0.5,$B$11,IF(V217&lt;0.75,$B$12,IF(V217&lt;0.9,$B$13,IF(V217&lt;0.95,$B$14,$B$15))))</f>
        <v xml:space="preserve">Top 5% </v>
      </c>
      <c r="C217" s="2">
        <v>41004</v>
      </c>
      <c r="D217" s="2">
        <v>3771</v>
      </c>
      <c r="E217" s="3">
        <v>1185505558.5299988</v>
      </c>
      <c r="G217" s="7">
        <f t="shared" si="40"/>
        <v>28911.949042288528</v>
      </c>
      <c r="H217" s="7">
        <f t="shared" si="41"/>
        <v>346943.38850746234</v>
      </c>
      <c r="I217" s="7">
        <f t="shared" si="42"/>
        <v>314374.31941925187</v>
      </c>
      <c r="J217" s="2">
        <f t="shared" si="43"/>
        <v>3417</v>
      </c>
      <c r="K217" s="18">
        <f t="shared" si="44"/>
        <v>10.873508353221958</v>
      </c>
      <c r="M217" s="5">
        <f t="shared" si="45"/>
        <v>8.8611094993388856E-5</v>
      </c>
      <c r="N217" s="5">
        <f t="shared" si="45"/>
        <v>8.0221393175642031E-5</v>
      </c>
      <c r="O217" s="6">
        <f t="shared" si="45"/>
        <v>7.4591175946968373E-3</v>
      </c>
      <c r="Q217" s="11">
        <f t="shared" si="50"/>
        <v>462558023</v>
      </c>
      <c r="R217" s="11">
        <f t="shared" si="50"/>
        <v>46990488</v>
      </c>
      <c r="S217" s="8">
        <f t="shared" si="50"/>
        <v>149754056946.04001</v>
      </c>
      <c r="U217" s="6">
        <f t="shared" ref="U217:W237" si="52">+Q217/C$16</f>
        <v>0.99960425607275261</v>
      </c>
      <c r="V217" s="6">
        <f t="shared" si="52"/>
        <v>0.99963999293643291</v>
      </c>
      <c r="W217" s="6">
        <f t="shared" si="52"/>
        <v>0.94224199372674056</v>
      </c>
      <c r="Y217" s="8">
        <f t="shared" si="47"/>
        <v>401589148950445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32">
      <c r="A218" t="s">
        <v>182</v>
      </c>
      <c r="B218" t="str">
        <f t="shared" si="51"/>
        <v xml:space="preserve">Top 5% </v>
      </c>
      <c r="C218" s="2">
        <v>32259</v>
      </c>
      <c r="D218" s="2">
        <v>2958</v>
      </c>
      <c r="E218" s="3">
        <v>1020147605.4100037</v>
      </c>
      <c r="G218" s="7">
        <f t="shared" ref="G218:G237" si="53">IF(C218=0,0,+E218/C218)</f>
        <v>31623.658681608347</v>
      </c>
      <c r="H218" s="7">
        <f t="shared" ref="H218:H237" si="54">+G218*12</f>
        <v>379483.90417930018</v>
      </c>
      <c r="I218" s="7">
        <f t="shared" ref="I218:I237" si="55">IF(D218=0,0,E218/D218)</f>
        <v>344877.48661595798</v>
      </c>
      <c r="J218" s="2">
        <f t="shared" ref="J218:J237" si="56">+C218/12</f>
        <v>2688.25</v>
      </c>
      <c r="K218" s="18">
        <f t="shared" ref="K218:K237" si="57">IF(D218=0,0,C218/D218)</f>
        <v>10.905679513184584</v>
      </c>
      <c r="M218" s="5">
        <f t="shared" ref="M218:O237" si="58">+C218/C$16</f>
        <v>6.971284053730687E-5</v>
      </c>
      <c r="N218" s="5">
        <f t="shared" si="58"/>
        <v>6.2926247948435194E-5</v>
      </c>
      <c r="O218" s="6">
        <f t="shared" si="58"/>
        <v>6.4186969837046548E-3</v>
      </c>
      <c r="Q218" s="11">
        <f t="shared" ref="Q218:S233" si="59">+Q217+C218</f>
        <v>462590282</v>
      </c>
      <c r="R218" s="11">
        <f t="shared" si="59"/>
        <v>46993446</v>
      </c>
      <c r="S218" s="8">
        <f t="shared" si="59"/>
        <v>150774204551.45001</v>
      </c>
      <c r="U218" s="6">
        <f t="shared" si="52"/>
        <v>0.99967396891328986</v>
      </c>
      <c r="V218" s="6">
        <f t="shared" si="52"/>
        <v>0.99970291918438137</v>
      </c>
      <c r="W218" s="6">
        <f t="shared" si="52"/>
        <v>0.94866069071044523</v>
      </c>
      <c r="Y218" s="8">
        <f t="shared" ref="Y218:Y237" si="60">((H218-$H$16)^2)*J218</f>
        <v>378766108230219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32">
      <c r="A219" t="s">
        <v>183</v>
      </c>
      <c r="B219" t="str">
        <f t="shared" si="51"/>
        <v xml:space="preserve">Top 5% </v>
      </c>
      <c r="C219" s="2">
        <v>32414</v>
      </c>
      <c r="D219" s="2">
        <v>2980</v>
      </c>
      <c r="E219" s="3">
        <v>1129302461.7999878</v>
      </c>
      <c r="G219" s="7">
        <f t="shared" si="53"/>
        <v>34839.959949404205</v>
      </c>
      <c r="H219" s="7">
        <f t="shared" si="54"/>
        <v>418079.51939285046</v>
      </c>
      <c r="I219" s="7">
        <f t="shared" si="55"/>
        <v>378960.5576510026</v>
      </c>
      <c r="J219" s="2">
        <f t="shared" si="56"/>
        <v>2701.1666666666665</v>
      </c>
      <c r="K219" s="18">
        <f t="shared" si="57"/>
        <v>10.877181208053692</v>
      </c>
      <c r="M219" s="5">
        <f t="shared" si="58"/>
        <v>7.0047801022234574E-5</v>
      </c>
      <c r="N219" s="5">
        <f t="shared" si="58"/>
        <v>6.3394259258396513E-5</v>
      </c>
      <c r="O219" s="6">
        <f t="shared" si="58"/>
        <v>7.1054916629761091E-3</v>
      </c>
      <c r="Q219" s="11">
        <f t="shared" si="59"/>
        <v>462622696</v>
      </c>
      <c r="R219" s="11">
        <f t="shared" si="59"/>
        <v>46996426</v>
      </c>
      <c r="S219" s="8">
        <f t="shared" si="59"/>
        <v>151903507013.25</v>
      </c>
      <c r="U219" s="6">
        <f t="shared" si="52"/>
        <v>0.99974401671431212</v>
      </c>
      <c r="V219" s="6">
        <f t="shared" si="52"/>
        <v>0.99976631344363975</v>
      </c>
      <c r="W219" s="6">
        <f t="shared" si="52"/>
        <v>0.95576618237342126</v>
      </c>
      <c r="Y219" s="8">
        <f t="shared" si="60"/>
        <v>462875190297385.25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32">
      <c r="A220" t="s">
        <v>184</v>
      </c>
      <c r="B220" t="str">
        <f t="shared" si="51"/>
        <v xml:space="preserve">Top 5% </v>
      </c>
      <c r="C220" s="2">
        <v>28751</v>
      </c>
      <c r="D220" s="2">
        <v>2647</v>
      </c>
      <c r="E220" s="3">
        <v>1120318208.1700134</v>
      </c>
      <c r="G220" s="7">
        <f t="shared" si="53"/>
        <v>38966.234502104744</v>
      </c>
      <c r="H220" s="7">
        <f t="shared" si="54"/>
        <v>467594.8140252569</v>
      </c>
      <c r="I220" s="7">
        <f t="shared" si="55"/>
        <v>423240.72843597032</v>
      </c>
      <c r="J220" s="2">
        <f t="shared" si="56"/>
        <v>2395.9166666666665</v>
      </c>
      <c r="K220" s="18">
        <f t="shared" si="57"/>
        <v>10.861730260672459</v>
      </c>
      <c r="M220" s="5">
        <f t="shared" si="58"/>
        <v>6.2131928401007783E-5</v>
      </c>
      <c r="N220" s="5">
        <f t="shared" si="58"/>
        <v>5.6310269884891129E-5</v>
      </c>
      <c r="O220" s="6">
        <f t="shared" si="58"/>
        <v>7.0489633710213604E-3</v>
      </c>
      <c r="Q220" s="11">
        <f t="shared" si="59"/>
        <v>462651447</v>
      </c>
      <c r="R220" s="11">
        <f t="shared" si="59"/>
        <v>46999073</v>
      </c>
      <c r="S220" s="8">
        <f t="shared" si="59"/>
        <v>153023825221.42001</v>
      </c>
      <c r="U220" s="6">
        <f t="shared" si="52"/>
        <v>0.99980614864271311</v>
      </c>
      <c r="V220" s="6">
        <f t="shared" si="52"/>
        <v>0.99982262371352471</v>
      </c>
      <c r="W220" s="6">
        <f t="shared" si="52"/>
        <v>0.96281514574444271</v>
      </c>
      <c r="Y220" s="8">
        <f t="shared" si="60"/>
        <v>514660816591600.94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32">
      <c r="A221" t="s">
        <v>185</v>
      </c>
      <c r="B221" t="str">
        <f t="shared" si="51"/>
        <v xml:space="preserve">Top 5% </v>
      </c>
      <c r="C221" s="2">
        <v>21038</v>
      </c>
      <c r="D221" s="2">
        <v>1921</v>
      </c>
      <c r="E221" s="3">
        <v>909371458.54998779</v>
      </c>
      <c r="G221" s="7">
        <f t="shared" si="53"/>
        <v>43225.185785245165</v>
      </c>
      <c r="H221" s="7">
        <f t="shared" si="54"/>
        <v>518702.22942294198</v>
      </c>
      <c r="I221" s="7">
        <f t="shared" si="55"/>
        <v>473384.41361269535</v>
      </c>
      <c r="J221" s="2">
        <f t="shared" si="56"/>
        <v>1753.1666666666667</v>
      </c>
      <c r="K221" s="18">
        <f t="shared" si="57"/>
        <v>10.951587714731911</v>
      </c>
      <c r="M221" s="5">
        <f t="shared" si="58"/>
        <v>4.5463862463928266E-5</v>
      </c>
      <c r="N221" s="5">
        <f t="shared" si="58"/>
        <v>4.0865896656167686E-5</v>
      </c>
      <c r="O221" s="6">
        <f t="shared" si="58"/>
        <v>5.7217012588251783E-3</v>
      </c>
      <c r="Q221" s="11">
        <f t="shared" si="59"/>
        <v>462672485</v>
      </c>
      <c r="R221" s="11">
        <f t="shared" si="59"/>
        <v>47000994</v>
      </c>
      <c r="S221" s="8">
        <f t="shared" si="59"/>
        <v>153933196679.97</v>
      </c>
      <c r="U221" s="6">
        <f t="shared" si="52"/>
        <v>0.99985161250517707</v>
      </c>
      <c r="V221" s="6">
        <f t="shared" si="52"/>
        <v>0.99986348961018079</v>
      </c>
      <c r="W221" s="6">
        <f t="shared" si="52"/>
        <v>0.96853684700326781</v>
      </c>
      <c r="Y221" s="8">
        <f t="shared" si="60"/>
        <v>464226766792292.94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  <row r="222" spans="1:32">
      <c r="A222" t="s">
        <v>186</v>
      </c>
      <c r="B222" t="str">
        <f t="shared" si="51"/>
        <v xml:space="preserve">Top 5% </v>
      </c>
      <c r="C222" s="2">
        <v>25251</v>
      </c>
      <c r="D222" s="2">
        <v>2332</v>
      </c>
      <c r="E222" s="3">
        <v>1270587113.7000122</v>
      </c>
      <c r="G222" s="7">
        <f t="shared" si="53"/>
        <v>50318.288927171685</v>
      </c>
      <c r="H222" s="7">
        <f t="shared" si="54"/>
        <v>603819.46712606028</v>
      </c>
      <c r="I222" s="7">
        <f t="shared" si="55"/>
        <v>544848.67654374451</v>
      </c>
      <c r="J222" s="2">
        <f t="shared" si="56"/>
        <v>2104.25</v>
      </c>
      <c r="K222" s="18">
        <f t="shared" si="57"/>
        <v>10.828044596912521</v>
      </c>
      <c r="M222" s="5">
        <f t="shared" si="58"/>
        <v>5.4568304547801721E-5</v>
      </c>
      <c r="N222" s="5">
        <f t="shared" si="58"/>
        <v>4.9609198855899553E-5</v>
      </c>
      <c r="O222" s="6">
        <f t="shared" si="58"/>
        <v>7.9944447558277804E-3</v>
      </c>
      <c r="Q222" s="11">
        <f t="shared" si="59"/>
        <v>462697736</v>
      </c>
      <c r="R222" s="11">
        <f t="shared" si="59"/>
        <v>47003326</v>
      </c>
      <c r="S222" s="8">
        <f t="shared" si="59"/>
        <v>155203783793.67001</v>
      </c>
      <c r="U222" s="6">
        <f t="shared" si="52"/>
        <v>0.99990618080972482</v>
      </c>
      <c r="V222" s="6">
        <f t="shared" si="52"/>
        <v>0.99991309880903678</v>
      </c>
      <c r="W222" s="6">
        <f t="shared" si="52"/>
        <v>0.97653129175909559</v>
      </c>
      <c r="Y222" s="8">
        <f t="shared" si="60"/>
        <v>756767433876552.75</v>
      </c>
      <c r="Z222" s="15" t="s">
        <v>270</v>
      </c>
      <c r="AA222" s="15" t="s">
        <v>270</v>
      </c>
      <c r="AB222" s="15" t="s">
        <v>270</v>
      </c>
      <c r="AC222" s="15" t="s">
        <v>270</v>
      </c>
    </row>
    <row r="223" spans="1:32">
      <c r="A223" t="s">
        <v>187</v>
      </c>
      <c r="B223" t="str">
        <f t="shared" si="51"/>
        <v xml:space="preserve">Top 5% </v>
      </c>
      <c r="C223" s="2">
        <v>14613</v>
      </c>
      <c r="D223" s="2">
        <v>1380</v>
      </c>
      <c r="E223" s="3">
        <v>890462129.20999146</v>
      </c>
      <c r="G223" s="7">
        <f t="shared" si="53"/>
        <v>60936.298447272391</v>
      </c>
      <c r="H223" s="7">
        <f t="shared" si="54"/>
        <v>731235.58136726869</v>
      </c>
      <c r="I223" s="7">
        <f t="shared" si="55"/>
        <v>645262.41247100825</v>
      </c>
      <c r="J223" s="2">
        <f t="shared" si="56"/>
        <v>1217.75</v>
      </c>
      <c r="K223" s="18">
        <f t="shared" si="57"/>
        <v>10.589130434782609</v>
      </c>
      <c r="M223" s="5">
        <f t="shared" si="58"/>
        <v>3.1579210104828586E-5</v>
      </c>
      <c r="N223" s="5">
        <f t="shared" si="58"/>
        <v>2.9357073079391673E-5</v>
      </c>
      <c r="O223" s="6">
        <f t="shared" si="58"/>
        <v>5.6027250885583944E-3</v>
      </c>
      <c r="Q223" s="11">
        <f t="shared" si="59"/>
        <v>462712349</v>
      </c>
      <c r="R223" s="11">
        <f t="shared" si="59"/>
        <v>47004706</v>
      </c>
      <c r="S223" s="8">
        <f t="shared" si="59"/>
        <v>156094245922.88</v>
      </c>
      <c r="U223" s="6">
        <f t="shared" si="52"/>
        <v>0.9999377600198297</v>
      </c>
      <c r="V223" s="6">
        <f t="shared" si="52"/>
        <v>0.99994245588211617</v>
      </c>
      <c r="W223" s="6">
        <f t="shared" si="52"/>
        <v>0.982134016847654</v>
      </c>
      <c r="Y223" s="8">
        <f t="shared" si="60"/>
        <v>643818132469062.63</v>
      </c>
      <c r="Z223" s="15" t="s">
        <v>270</v>
      </c>
      <c r="AA223" s="15" t="s">
        <v>270</v>
      </c>
      <c r="AB223" s="15" t="s">
        <v>270</v>
      </c>
      <c r="AC223" s="15" t="s">
        <v>270</v>
      </c>
    </row>
    <row r="224" spans="1:32">
      <c r="A224" t="s">
        <v>188</v>
      </c>
      <c r="B224" t="str">
        <f t="shared" si="51"/>
        <v xml:space="preserve">Top 5% </v>
      </c>
      <c r="C224" s="2">
        <v>9221</v>
      </c>
      <c r="D224" s="2">
        <v>865</v>
      </c>
      <c r="E224" s="3">
        <v>644924281.70999146</v>
      </c>
      <c r="G224" s="7">
        <f t="shared" si="53"/>
        <v>69940.817884176489</v>
      </c>
      <c r="H224" s="7">
        <f t="shared" si="54"/>
        <v>839289.81461011781</v>
      </c>
      <c r="I224" s="7">
        <f t="shared" si="55"/>
        <v>745577.20428900747</v>
      </c>
      <c r="J224" s="2">
        <f t="shared" si="56"/>
        <v>768.41666666666663</v>
      </c>
      <c r="K224" s="18">
        <f t="shared" si="57"/>
        <v>10.660115606936417</v>
      </c>
      <c r="M224" s="5">
        <f t="shared" si="58"/>
        <v>1.9926907300118003E-5</v>
      </c>
      <c r="N224" s="5">
        <f t="shared" si="58"/>
        <v>1.840135377802449E-5</v>
      </c>
      <c r="O224" s="6">
        <f t="shared" si="58"/>
        <v>4.0578182213799278E-3</v>
      </c>
      <c r="Q224" s="11">
        <f t="shared" si="59"/>
        <v>462721570</v>
      </c>
      <c r="R224" s="11">
        <f t="shared" si="59"/>
        <v>47005571</v>
      </c>
      <c r="S224" s="8">
        <f t="shared" si="59"/>
        <v>156739170204.59</v>
      </c>
      <c r="U224" s="6">
        <f t="shared" si="52"/>
        <v>0.99995768692712983</v>
      </c>
      <c r="V224" s="6">
        <f t="shared" si="52"/>
        <v>0.99996085723589412</v>
      </c>
      <c r="W224" s="6">
        <f t="shared" si="52"/>
        <v>0.98619183506903396</v>
      </c>
      <c r="Y224" s="8">
        <f t="shared" si="60"/>
        <v>535975274643449.44</v>
      </c>
      <c r="Z224" s="15" t="s">
        <v>270</v>
      </c>
      <c r="AA224" s="15" t="s">
        <v>270</v>
      </c>
      <c r="AB224" s="15" t="s">
        <v>270</v>
      </c>
      <c r="AC224" s="15" t="s">
        <v>270</v>
      </c>
      <c r="AF224" s="48">
        <f>SUM(N224:N237)</f>
        <v>5.7544117883880056E-5</v>
      </c>
    </row>
    <row r="225" spans="1:32">
      <c r="A225" t="s">
        <v>189</v>
      </c>
      <c r="B225" t="str">
        <f t="shared" si="51"/>
        <v xml:space="preserve">Top 5% </v>
      </c>
      <c r="C225" s="2">
        <v>5227</v>
      </c>
      <c r="D225" s="2">
        <v>493</v>
      </c>
      <c r="E225" s="3">
        <v>417139446.72000122</v>
      </c>
      <c r="G225" s="7">
        <f t="shared" si="53"/>
        <v>79804.753533575902</v>
      </c>
      <c r="H225" s="7">
        <f t="shared" si="54"/>
        <v>957657.04240291077</v>
      </c>
      <c r="I225" s="7">
        <f t="shared" si="55"/>
        <v>846124.6383772844</v>
      </c>
      <c r="J225" s="2">
        <f t="shared" si="56"/>
        <v>435.58333333333331</v>
      </c>
      <c r="K225" s="18">
        <f t="shared" si="57"/>
        <v>10.602434077079108</v>
      </c>
      <c r="M225" s="5">
        <f t="shared" si="58"/>
        <v>1.1295731965916582E-5</v>
      </c>
      <c r="N225" s="5">
        <f t="shared" si="58"/>
        <v>1.0487707991405866E-5</v>
      </c>
      <c r="O225" s="6">
        <f t="shared" si="58"/>
        <v>2.6246120603006266E-3</v>
      </c>
      <c r="Q225" s="11">
        <f t="shared" si="59"/>
        <v>462726797</v>
      </c>
      <c r="R225" s="11">
        <f t="shared" si="59"/>
        <v>47006064</v>
      </c>
      <c r="S225" s="8">
        <f t="shared" si="59"/>
        <v>157156309651.31</v>
      </c>
      <c r="U225" s="6">
        <f t="shared" si="52"/>
        <v>0.99996898265909573</v>
      </c>
      <c r="V225" s="6">
        <f t="shared" si="52"/>
        <v>0.99997134494388551</v>
      </c>
      <c r="W225" s="6">
        <f t="shared" si="52"/>
        <v>0.98881644712933459</v>
      </c>
      <c r="Y225" s="8">
        <f t="shared" si="60"/>
        <v>396045416280920.69</v>
      </c>
      <c r="Z225" s="15" t="s">
        <v>270</v>
      </c>
      <c r="AA225" s="15" t="s">
        <v>270</v>
      </c>
      <c r="AB225" s="15" t="s">
        <v>270</v>
      </c>
      <c r="AC225" s="15" t="s">
        <v>270</v>
      </c>
      <c r="AF225" s="2">
        <v>1000000</v>
      </c>
    </row>
    <row r="226" spans="1:32">
      <c r="A226" t="s">
        <v>190</v>
      </c>
      <c r="B226" t="str">
        <f t="shared" si="51"/>
        <v xml:space="preserve">Top 5% </v>
      </c>
      <c r="C226" s="2">
        <v>3800</v>
      </c>
      <c r="D226" s="2">
        <v>355</v>
      </c>
      <c r="E226" s="3">
        <v>335795512.94000244</v>
      </c>
      <c r="G226" s="7">
        <f t="shared" si="53"/>
        <v>88367.24024736906</v>
      </c>
      <c r="H226" s="7">
        <f t="shared" si="54"/>
        <v>1060406.8829684288</v>
      </c>
      <c r="I226" s="7">
        <f t="shared" si="55"/>
        <v>945902.85335211956</v>
      </c>
      <c r="J226" s="2">
        <f t="shared" si="56"/>
        <v>316.66666666666669</v>
      </c>
      <c r="K226" s="18">
        <f t="shared" si="57"/>
        <v>10.704225352112676</v>
      </c>
      <c r="M226" s="5">
        <f t="shared" si="58"/>
        <v>8.2119344691951425E-6</v>
      </c>
      <c r="N226" s="5">
        <f t="shared" si="58"/>
        <v>7.5520006834666981E-6</v>
      </c>
      <c r="O226" s="6">
        <f t="shared" si="58"/>
        <v>2.1128017500793863E-3</v>
      </c>
      <c r="Q226" s="11">
        <f t="shared" si="59"/>
        <v>462730597</v>
      </c>
      <c r="R226" s="11">
        <f t="shared" si="59"/>
        <v>47006419</v>
      </c>
      <c r="S226" s="8">
        <f t="shared" si="59"/>
        <v>157492105164.25</v>
      </c>
      <c r="U226" s="6">
        <f t="shared" si="52"/>
        <v>0.99997719459356493</v>
      </c>
      <c r="V226" s="6">
        <f t="shared" si="52"/>
        <v>0.99997889694456898</v>
      </c>
      <c r="W226" s="6">
        <f t="shared" si="52"/>
        <v>0.99092924887941392</v>
      </c>
      <c r="Y226" s="8">
        <f t="shared" si="60"/>
        <v>353317264772579.19</v>
      </c>
      <c r="Z226" s="15" t="s">
        <v>270</v>
      </c>
      <c r="AA226" s="15" t="s">
        <v>270</v>
      </c>
      <c r="AB226" s="15" t="s">
        <v>270</v>
      </c>
      <c r="AC226" s="15" t="s">
        <v>270</v>
      </c>
    </row>
    <row r="227" spans="1:32">
      <c r="A227" t="s">
        <v>191</v>
      </c>
      <c r="B227" t="str">
        <f t="shared" si="51"/>
        <v xml:space="preserve">Top 5% </v>
      </c>
      <c r="C227" s="2">
        <v>2443</v>
      </c>
      <c r="D227" s="2">
        <v>225</v>
      </c>
      <c r="E227" s="3">
        <v>235515351.58999634</v>
      </c>
      <c r="G227" s="7">
        <f t="shared" si="53"/>
        <v>96404.155378631331</v>
      </c>
      <c r="H227" s="7">
        <f t="shared" si="54"/>
        <v>1156849.864543576</v>
      </c>
      <c r="I227" s="7">
        <f t="shared" si="55"/>
        <v>1046734.8959555393</v>
      </c>
      <c r="J227" s="2">
        <f t="shared" si="56"/>
        <v>203.58333333333334</v>
      </c>
      <c r="K227" s="18">
        <f t="shared" si="57"/>
        <v>10.857777777777779</v>
      </c>
      <c r="M227" s="5">
        <f t="shared" si="58"/>
        <v>5.2794094495378249E-6</v>
      </c>
      <c r="N227" s="5">
        <f t="shared" si="58"/>
        <v>4.786479306422555E-6</v>
      </c>
      <c r="O227" s="6">
        <f t="shared" si="58"/>
        <v>1.4818460278199529E-3</v>
      </c>
      <c r="Q227" s="11">
        <f t="shared" si="59"/>
        <v>462733040</v>
      </c>
      <c r="R227" s="11">
        <f t="shared" si="59"/>
        <v>47006644</v>
      </c>
      <c r="S227" s="8">
        <f t="shared" si="59"/>
        <v>157727620515.84</v>
      </c>
      <c r="U227" s="6">
        <f t="shared" si="52"/>
        <v>0.99998247400301443</v>
      </c>
      <c r="V227" s="6">
        <f t="shared" si="52"/>
        <v>0.99998368342387545</v>
      </c>
      <c r="W227" s="6">
        <f t="shared" si="52"/>
        <v>0.99241109490723389</v>
      </c>
      <c r="Y227" s="8">
        <f t="shared" si="60"/>
        <v>270517990120282.38</v>
      </c>
      <c r="Z227" s="15" t="s">
        <v>270</v>
      </c>
      <c r="AA227" s="15" t="s">
        <v>270</v>
      </c>
      <c r="AB227" s="15" t="s">
        <v>270</v>
      </c>
      <c r="AC227" s="15" t="s">
        <v>270</v>
      </c>
      <c r="AF227" s="4">
        <f>+AF225*AF224</f>
        <v>57.544117883880055</v>
      </c>
    </row>
    <row r="228" spans="1:32">
      <c r="A228" t="s">
        <v>192</v>
      </c>
      <c r="B228" t="str">
        <f t="shared" si="51"/>
        <v xml:space="preserve">Top 5% </v>
      </c>
      <c r="C228" s="2">
        <v>2510</v>
      </c>
      <c r="D228" s="2">
        <v>239</v>
      </c>
      <c r="E228" s="3">
        <v>278942514.17001343</v>
      </c>
      <c r="G228" s="7">
        <f t="shared" si="53"/>
        <v>111132.47576494559</v>
      </c>
      <c r="H228" s="7">
        <f t="shared" si="54"/>
        <v>1333589.7091793469</v>
      </c>
      <c r="I228" s="7">
        <f t="shared" si="55"/>
        <v>1167123.4902511023</v>
      </c>
      <c r="J228" s="2">
        <f t="shared" si="56"/>
        <v>209.16666666666666</v>
      </c>
      <c r="K228" s="18">
        <f t="shared" si="57"/>
        <v>10.502092050209205</v>
      </c>
      <c r="M228" s="5">
        <f t="shared" si="58"/>
        <v>5.4241988204420547E-6</v>
      </c>
      <c r="N228" s="5">
        <f t="shared" si="58"/>
        <v>5.0843046854888478E-6</v>
      </c>
      <c r="O228" s="6">
        <f t="shared" si="58"/>
        <v>1.7550866804323538E-3</v>
      </c>
      <c r="Q228" s="11">
        <f t="shared" si="59"/>
        <v>462735550</v>
      </c>
      <c r="R228" s="11">
        <f t="shared" si="59"/>
        <v>47006883</v>
      </c>
      <c r="S228" s="8">
        <f t="shared" si="59"/>
        <v>158006563030.01001</v>
      </c>
      <c r="U228" s="6">
        <f t="shared" si="52"/>
        <v>0.99998789820183487</v>
      </c>
      <c r="V228" s="6">
        <f t="shared" si="52"/>
        <v>0.99998876772856093</v>
      </c>
      <c r="W228" s="6">
        <f t="shared" si="52"/>
        <v>0.99416618158766623</v>
      </c>
      <c r="Y228" s="8">
        <f t="shared" si="60"/>
        <v>369699075363672.63</v>
      </c>
      <c r="Z228" s="15" t="s">
        <v>270</v>
      </c>
      <c r="AA228" s="15" t="s">
        <v>270</v>
      </c>
      <c r="AB228" s="15" t="s">
        <v>270</v>
      </c>
      <c r="AC228" s="15" t="s">
        <v>270</v>
      </c>
    </row>
    <row r="229" spans="1:32">
      <c r="A229" t="s">
        <v>193</v>
      </c>
      <c r="B229" t="str">
        <f t="shared" si="51"/>
        <v xml:space="preserve">Top 5% </v>
      </c>
      <c r="C229" s="2">
        <v>2585</v>
      </c>
      <c r="D229" s="2">
        <v>244</v>
      </c>
      <c r="E229" s="3">
        <v>332187410.72000122</v>
      </c>
      <c r="G229" s="7">
        <f t="shared" si="53"/>
        <v>128505.76817021324</v>
      </c>
      <c r="H229" s="7">
        <f t="shared" si="54"/>
        <v>1542069.218042559</v>
      </c>
      <c r="I229" s="7">
        <f t="shared" si="55"/>
        <v>1361423.8144262345</v>
      </c>
      <c r="J229" s="2">
        <f t="shared" si="56"/>
        <v>215.41666666666666</v>
      </c>
      <c r="K229" s="18">
        <f t="shared" si="57"/>
        <v>10.594262295081966</v>
      </c>
      <c r="M229" s="5">
        <f t="shared" si="58"/>
        <v>5.5862764744393274E-6</v>
      </c>
      <c r="N229" s="5">
        <f t="shared" si="58"/>
        <v>5.1906708922982378E-6</v>
      </c>
      <c r="O229" s="6">
        <f t="shared" si="58"/>
        <v>2.090099824678001E-3</v>
      </c>
      <c r="Q229" s="11">
        <f t="shared" si="59"/>
        <v>462738135</v>
      </c>
      <c r="R229" s="11">
        <f t="shared" si="59"/>
        <v>47007127</v>
      </c>
      <c r="S229" s="8">
        <f t="shared" si="59"/>
        <v>158338750440.73001</v>
      </c>
      <c r="U229" s="6">
        <f t="shared" si="52"/>
        <v>0.99999348447830927</v>
      </c>
      <c r="V229" s="6">
        <f t="shared" si="52"/>
        <v>0.99999395839945326</v>
      </c>
      <c r="W229" s="6">
        <f t="shared" si="52"/>
        <v>0.99625628141234424</v>
      </c>
      <c r="Y229" s="8">
        <f t="shared" si="60"/>
        <v>509521394190468.44</v>
      </c>
      <c r="Z229" s="15" t="s">
        <v>270</v>
      </c>
      <c r="AA229" s="15" t="s">
        <v>270</v>
      </c>
      <c r="AB229" s="15" t="s">
        <v>270</v>
      </c>
      <c r="AC229" s="15" t="s">
        <v>270</v>
      </c>
    </row>
    <row r="230" spans="1:32">
      <c r="A230" t="s">
        <v>194</v>
      </c>
      <c r="B230" t="str">
        <f t="shared" si="51"/>
        <v xml:space="preserve">Top 5% </v>
      </c>
      <c r="C230" s="2">
        <v>1223</v>
      </c>
      <c r="D230" s="2">
        <v>120</v>
      </c>
      <c r="E230" s="3">
        <v>194128785.80999756</v>
      </c>
      <c r="G230" s="7">
        <f t="shared" si="53"/>
        <v>158731.63189697266</v>
      </c>
      <c r="H230" s="7">
        <f t="shared" si="54"/>
        <v>1904779.5827636719</v>
      </c>
      <c r="I230" s="7">
        <f t="shared" si="55"/>
        <v>1617739.8817499797</v>
      </c>
      <c r="J230" s="2">
        <f t="shared" si="56"/>
        <v>101.91666666666667</v>
      </c>
      <c r="K230" s="18">
        <f t="shared" si="57"/>
        <v>10.191666666666666</v>
      </c>
      <c r="M230" s="5">
        <f t="shared" si="58"/>
        <v>2.6429462778488576E-6</v>
      </c>
      <c r="N230" s="5">
        <f t="shared" si="58"/>
        <v>2.5527889634253628E-6</v>
      </c>
      <c r="O230" s="6">
        <f t="shared" si="58"/>
        <v>1.2214446667529856E-3</v>
      </c>
      <c r="Q230" s="11">
        <f t="shared" si="59"/>
        <v>462739358</v>
      </c>
      <c r="R230" s="11">
        <f t="shared" si="59"/>
        <v>47007247</v>
      </c>
      <c r="S230" s="8">
        <f t="shared" si="59"/>
        <v>158532879226.54001</v>
      </c>
      <c r="U230" s="6">
        <f t="shared" si="52"/>
        <v>0.99999612742458721</v>
      </c>
      <c r="V230" s="6">
        <f t="shared" si="52"/>
        <v>0.9999965111884167</v>
      </c>
      <c r="W230" s="6">
        <f t="shared" si="52"/>
        <v>0.99747772607909724</v>
      </c>
      <c r="Y230" s="8">
        <f t="shared" si="60"/>
        <v>368174060727234.38</v>
      </c>
      <c r="Z230" s="15" t="s">
        <v>270</v>
      </c>
      <c r="AA230" s="15" t="s">
        <v>270</v>
      </c>
      <c r="AB230" s="15" t="s">
        <v>270</v>
      </c>
      <c r="AC230" s="15" t="s">
        <v>270</v>
      </c>
      <c r="AF230" t="e">
        <f>SUMPRODUCT(N224:N237,#REF!)</f>
        <v>#REF!</v>
      </c>
    </row>
    <row r="231" spans="1:32">
      <c r="A231" t="s">
        <v>195</v>
      </c>
      <c r="B231" t="str">
        <f t="shared" si="51"/>
        <v xml:space="preserve">Top 5% </v>
      </c>
      <c r="C231" s="2">
        <v>584</v>
      </c>
      <c r="D231" s="2">
        <v>54</v>
      </c>
      <c r="E231" s="3">
        <v>100289398.47000122</v>
      </c>
      <c r="G231" s="7">
        <f t="shared" si="53"/>
        <v>171728.42203767333</v>
      </c>
      <c r="H231" s="7">
        <f t="shared" si="54"/>
        <v>2060741.0644520801</v>
      </c>
      <c r="I231" s="7">
        <f t="shared" si="55"/>
        <v>1857211.0827778003</v>
      </c>
      <c r="J231" s="2">
        <f t="shared" si="56"/>
        <v>48.666666666666664</v>
      </c>
      <c r="K231" s="18">
        <f t="shared" si="57"/>
        <v>10.814814814814815</v>
      </c>
      <c r="M231" s="5">
        <f t="shared" si="58"/>
        <v>1.2620446657920957E-6</v>
      </c>
      <c r="N231" s="5">
        <f t="shared" si="58"/>
        <v>1.1487550335414132E-6</v>
      </c>
      <c r="O231" s="6">
        <f t="shared" si="58"/>
        <v>6.3101384156877282E-4</v>
      </c>
      <c r="Q231" s="11">
        <f t="shared" si="59"/>
        <v>462739942</v>
      </c>
      <c r="R231" s="11">
        <f t="shared" si="59"/>
        <v>47007301</v>
      </c>
      <c r="S231" s="8">
        <f t="shared" si="59"/>
        <v>158633168625.01001</v>
      </c>
      <c r="U231" s="6">
        <f t="shared" si="52"/>
        <v>0.99999738946925298</v>
      </c>
      <c r="V231" s="6">
        <f t="shared" si="52"/>
        <v>0.99999765994345025</v>
      </c>
      <c r="W231" s="6">
        <f t="shared" si="52"/>
        <v>0.99810873992066607</v>
      </c>
      <c r="Y231" s="8">
        <f t="shared" si="60"/>
        <v>205844615409117.09</v>
      </c>
      <c r="Z231" s="15" t="s">
        <v>270</v>
      </c>
      <c r="AA231" s="15" t="s">
        <v>270</v>
      </c>
      <c r="AB231" s="15" t="s">
        <v>270</v>
      </c>
      <c r="AC231" s="15" t="s">
        <v>270</v>
      </c>
      <c r="AF231" s="4" t="e">
        <f>+AF230/AF224</f>
        <v>#REF!</v>
      </c>
    </row>
    <row r="232" spans="1:32">
      <c r="A232" t="s">
        <v>196</v>
      </c>
      <c r="B232" t="str">
        <f t="shared" si="51"/>
        <v xml:space="preserve">Top 5% </v>
      </c>
      <c r="C232" s="2">
        <v>626</v>
      </c>
      <c r="D232" s="2">
        <v>58</v>
      </c>
      <c r="E232" s="3">
        <v>128000348.66998291</v>
      </c>
      <c r="G232" s="7">
        <f t="shared" si="53"/>
        <v>204473.40043128261</v>
      </c>
      <c r="H232" s="7">
        <f t="shared" si="54"/>
        <v>2453680.8051753915</v>
      </c>
      <c r="I232" s="7">
        <f t="shared" si="55"/>
        <v>2206902.5632755673</v>
      </c>
      <c r="J232" s="2">
        <f t="shared" si="56"/>
        <v>52.166666666666664</v>
      </c>
      <c r="K232" s="18">
        <f t="shared" si="57"/>
        <v>10.793103448275861</v>
      </c>
      <c r="M232" s="5">
        <f t="shared" si="58"/>
        <v>1.3528081520305683E-6</v>
      </c>
      <c r="N232" s="5">
        <f t="shared" si="58"/>
        <v>1.2338479989889254E-6</v>
      </c>
      <c r="O232" s="6">
        <f t="shared" si="58"/>
        <v>8.0536919124655408E-4</v>
      </c>
      <c r="Q232" s="11">
        <f t="shared" si="59"/>
        <v>462740568</v>
      </c>
      <c r="R232" s="11">
        <f t="shared" si="59"/>
        <v>47007359</v>
      </c>
      <c r="S232" s="8">
        <f t="shared" si="59"/>
        <v>158761168973.67999</v>
      </c>
      <c r="U232" s="6">
        <f t="shared" si="52"/>
        <v>0.99999874227740493</v>
      </c>
      <c r="V232" s="6">
        <f t="shared" si="52"/>
        <v>0.99999889379144913</v>
      </c>
      <c r="W232" s="6">
        <f t="shared" si="52"/>
        <v>0.99891410911191258</v>
      </c>
      <c r="Y232" s="8">
        <f t="shared" si="60"/>
        <v>313017768249015.38</v>
      </c>
      <c r="Z232" s="15" t="s">
        <v>270</v>
      </c>
      <c r="AA232" s="15" t="s">
        <v>270</v>
      </c>
      <c r="AB232" s="15" t="s">
        <v>270</v>
      </c>
      <c r="AC232" s="15" t="s">
        <v>270</v>
      </c>
    </row>
    <row r="233" spans="1:32">
      <c r="A233" t="s">
        <v>197</v>
      </c>
      <c r="B233" t="str">
        <f t="shared" si="51"/>
        <v xml:space="preserve">Top 5% </v>
      </c>
      <c r="C233" s="2">
        <v>285</v>
      </c>
      <c r="D233" s="2">
        <v>25</v>
      </c>
      <c r="E233" s="3">
        <v>69205004.33001709</v>
      </c>
      <c r="G233" s="7">
        <f t="shared" si="53"/>
        <v>242824.5765965512</v>
      </c>
      <c r="H233" s="7">
        <f t="shared" si="54"/>
        <v>2913894.9191586142</v>
      </c>
      <c r="I233" s="7">
        <f t="shared" si="55"/>
        <v>2768200.1732006837</v>
      </c>
      <c r="J233" s="2">
        <f t="shared" si="56"/>
        <v>23.75</v>
      </c>
      <c r="K233" s="18">
        <f t="shared" si="57"/>
        <v>11.4</v>
      </c>
      <c r="M233" s="5">
        <f t="shared" si="58"/>
        <v>6.1589508518963571E-7</v>
      </c>
      <c r="N233" s="5">
        <f t="shared" si="58"/>
        <v>5.3183103404695057E-7</v>
      </c>
      <c r="O233" s="6">
        <f t="shared" si="58"/>
        <v>4.3543301988325416E-4</v>
      </c>
      <c r="Q233" s="11">
        <f t="shared" si="59"/>
        <v>462740853</v>
      </c>
      <c r="R233" s="11">
        <f t="shared" si="59"/>
        <v>47007384</v>
      </c>
      <c r="S233" s="8">
        <f t="shared" si="59"/>
        <v>158830373978.01001</v>
      </c>
      <c r="U233" s="6">
        <f t="shared" si="52"/>
        <v>0.99999935817249019</v>
      </c>
      <c r="V233" s="6">
        <f t="shared" si="52"/>
        <v>0.99999942562248323</v>
      </c>
      <c r="W233" s="6">
        <f t="shared" si="52"/>
        <v>0.99934954213179583</v>
      </c>
      <c r="Y233" s="8">
        <f t="shared" si="60"/>
        <v>201086051886995.19</v>
      </c>
      <c r="Z233" s="15" t="s">
        <v>270</v>
      </c>
      <c r="AA233" s="15" t="s">
        <v>270</v>
      </c>
      <c r="AB233" s="15" t="s">
        <v>270</v>
      </c>
      <c r="AC233" s="15" t="s">
        <v>270</v>
      </c>
    </row>
    <row r="234" spans="1:32">
      <c r="A234" t="s">
        <v>198</v>
      </c>
      <c r="B234" t="str">
        <f t="shared" si="51"/>
        <v xml:space="preserve">Top 5% </v>
      </c>
      <c r="C234" s="2">
        <v>209</v>
      </c>
      <c r="D234" s="2">
        <v>19</v>
      </c>
      <c r="E234" s="3">
        <v>66611902.440002441</v>
      </c>
      <c r="G234" s="7">
        <f t="shared" si="53"/>
        <v>318717.23655503563</v>
      </c>
      <c r="H234" s="7">
        <f t="shared" si="54"/>
        <v>3824606.8386604274</v>
      </c>
      <c r="I234" s="7">
        <f t="shared" si="55"/>
        <v>3505889.6021053917</v>
      </c>
      <c r="J234" s="2">
        <f t="shared" si="56"/>
        <v>17.416666666666668</v>
      </c>
      <c r="K234" s="18">
        <f t="shared" si="57"/>
        <v>11</v>
      </c>
      <c r="M234" s="5">
        <f t="shared" si="58"/>
        <v>4.5165639580573285E-7</v>
      </c>
      <c r="N234" s="5">
        <f t="shared" si="58"/>
        <v>4.0419158587568246E-7</v>
      </c>
      <c r="O234" s="6">
        <f t="shared" si="58"/>
        <v>4.1911740517062989E-4</v>
      </c>
      <c r="Q234" s="11">
        <f t="shared" ref="Q234:S237" si="61">+Q233+C234</f>
        <v>462741062</v>
      </c>
      <c r="R234" s="11">
        <f t="shared" si="61"/>
        <v>47007403</v>
      </c>
      <c r="S234" s="8">
        <f t="shared" si="61"/>
        <v>158896985880.45001</v>
      </c>
      <c r="U234" s="6">
        <f t="shared" si="52"/>
        <v>0.99999980982888592</v>
      </c>
      <c r="V234" s="6">
        <f t="shared" si="52"/>
        <v>0.9999998298140691</v>
      </c>
      <c r="W234" s="6">
        <f t="shared" si="52"/>
        <v>0.99976865953696648</v>
      </c>
      <c r="Y234" s="8">
        <f t="shared" si="60"/>
        <v>254215546546662.97</v>
      </c>
      <c r="Z234" s="15" t="s">
        <v>270</v>
      </c>
      <c r="AA234" s="15" t="s">
        <v>270</v>
      </c>
      <c r="AB234" s="15" t="s">
        <v>270</v>
      </c>
      <c r="AC234" s="15" t="s">
        <v>270</v>
      </c>
      <c r="AF234">
        <v>500</v>
      </c>
    </row>
    <row r="235" spans="1:32">
      <c r="A235" t="s">
        <v>199</v>
      </c>
      <c r="B235" t="str">
        <f t="shared" si="51"/>
        <v xml:space="preserve">Top 5% </v>
      </c>
      <c r="C235" s="2">
        <v>76</v>
      </c>
      <c r="D235" s="2">
        <v>7</v>
      </c>
      <c r="E235" s="3">
        <v>30322878.269989014</v>
      </c>
      <c r="G235" s="7">
        <f t="shared" si="53"/>
        <v>398985.24039459229</v>
      </c>
      <c r="H235" s="7">
        <f t="shared" si="54"/>
        <v>4787822.8847351074</v>
      </c>
      <c r="I235" s="7">
        <f t="shared" si="55"/>
        <v>4331839.7528555738</v>
      </c>
      <c r="J235" s="2">
        <f t="shared" si="56"/>
        <v>6.333333333333333</v>
      </c>
      <c r="K235" s="18">
        <f t="shared" si="57"/>
        <v>10.857142857142858</v>
      </c>
      <c r="M235" s="5">
        <f t="shared" si="58"/>
        <v>1.6423868938390286E-7</v>
      </c>
      <c r="N235" s="5">
        <f t="shared" si="58"/>
        <v>1.4891268953314616E-7</v>
      </c>
      <c r="O235" s="6">
        <f t="shared" si="58"/>
        <v>1.9078941739082703E-4</v>
      </c>
      <c r="Q235" s="11">
        <f t="shared" si="61"/>
        <v>462741138</v>
      </c>
      <c r="R235" s="11">
        <f t="shared" si="61"/>
        <v>47007410</v>
      </c>
      <c r="S235" s="8">
        <f t="shared" si="61"/>
        <v>158927308758.72</v>
      </c>
      <c r="U235" s="6">
        <f t="shared" si="52"/>
        <v>0.99999997406757535</v>
      </c>
      <c r="V235" s="6">
        <f t="shared" si="52"/>
        <v>0.99999997872675861</v>
      </c>
      <c r="W235" s="6">
        <f t="shared" si="52"/>
        <v>0.99995944895435729</v>
      </c>
      <c r="Y235" s="8">
        <f t="shared" si="60"/>
        <v>144930724331613.88</v>
      </c>
      <c r="Z235" s="15" t="s">
        <v>270</v>
      </c>
      <c r="AA235" s="15" t="s">
        <v>270</v>
      </c>
      <c r="AB235" s="15" t="s">
        <v>270</v>
      </c>
      <c r="AC235" s="15" t="s">
        <v>270</v>
      </c>
      <c r="AF235">
        <v>12</v>
      </c>
    </row>
    <row r="236" spans="1:32">
      <c r="A236" t="s">
        <v>200</v>
      </c>
      <c r="B236" t="str">
        <f t="shared" si="51"/>
        <v xml:space="preserve">Top 5% </v>
      </c>
      <c r="C236" s="2">
        <v>12</v>
      </c>
      <c r="D236" s="2">
        <v>1</v>
      </c>
      <c r="E236" s="3">
        <v>6444929.8999938965</v>
      </c>
      <c r="G236" s="7">
        <f t="shared" si="53"/>
        <v>537077.49166615808</v>
      </c>
      <c r="H236" s="7">
        <f t="shared" si="54"/>
        <v>6444929.8999938965</v>
      </c>
      <c r="I236" s="7">
        <f t="shared" si="55"/>
        <v>6444929.8999938965</v>
      </c>
      <c r="J236" s="2">
        <f t="shared" si="56"/>
        <v>1</v>
      </c>
      <c r="K236" s="18">
        <f t="shared" si="57"/>
        <v>12</v>
      </c>
      <c r="M236" s="5">
        <f t="shared" si="58"/>
        <v>2.5932424639563609E-8</v>
      </c>
      <c r="N236" s="5">
        <f t="shared" si="58"/>
        <v>2.1273241361878024E-8</v>
      </c>
      <c r="O236" s="6">
        <f t="shared" si="58"/>
        <v>4.0551045642706464E-5</v>
      </c>
      <c r="Q236" s="11">
        <f t="shared" si="61"/>
        <v>462741150</v>
      </c>
      <c r="R236" s="11">
        <f t="shared" si="61"/>
        <v>47007411</v>
      </c>
      <c r="S236" s="8">
        <f t="shared" si="61"/>
        <v>158933753688.62</v>
      </c>
      <c r="U236" s="6">
        <f t="shared" si="52"/>
        <v>1</v>
      </c>
      <c r="V236" s="6">
        <f t="shared" si="52"/>
        <v>1</v>
      </c>
      <c r="W236" s="6">
        <f t="shared" si="52"/>
        <v>1</v>
      </c>
      <c r="Y236" s="8">
        <f t="shared" si="60"/>
        <v>41484012361209.219</v>
      </c>
      <c r="Z236" s="15" t="s">
        <v>270</v>
      </c>
      <c r="AA236" s="15" t="s">
        <v>270</v>
      </c>
      <c r="AB236" s="15" t="s">
        <v>270</v>
      </c>
      <c r="AC236" s="15" t="s">
        <v>270</v>
      </c>
      <c r="AF236">
        <f>+AF235*AF234</f>
        <v>6000</v>
      </c>
    </row>
    <row r="237" spans="1:32">
      <c r="A237" t="s">
        <v>201</v>
      </c>
      <c r="B237" t="str">
        <f>+B236</f>
        <v xml:space="preserve">Top 5% </v>
      </c>
      <c r="C237" s="2">
        <v>0</v>
      </c>
      <c r="D237" s="2">
        <v>0</v>
      </c>
      <c r="E237" s="3">
        <v>0</v>
      </c>
      <c r="G237" s="7">
        <f t="shared" si="53"/>
        <v>0</v>
      </c>
      <c r="H237" s="7">
        <f t="shared" si="54"/>
        <v>0</v>
      </c>
      <c r="I237" s="7">
        <f t="shared" si="55"/>
        <v>0</v>
      </c>
      <c r="J237" s="2">
        <f t="shared" si="56"/>
        <v>0</v>
      </c>
      <c r="K237" s="18">
        <f t="shared" si="57"/>
        <v>0</v>
      </c>
      <c r="M237" s="5">
        <f t="shared" si="58"/>
        <v>0</v>
      </c>
      <c r="N237" s="5">
        <f t="shared" si="58"/>
        <v>0</v>
      </c>
      <c r="O237" s="6">
        <f t="shared" si="58"/>
        <v>0</v>
      </c>
      <c r="Q237" s="11">
        <f t="shared" si="61"/>
        <v>462741150</v>
      </c>
      <c r="R237" s="11">
        <f t="shared" si="61"/>
        <v>47007411</v>
      </c>
      <c r="S237" s="8">
        <f t="shared" si="61"/>
        <v>158933753688.62</v>
      </c>
      <c r="U237" s="6">
        <f t="shared" si="52"/>
        <v>1</v>
      </c>
      <c r="V237" s="6">
        <f t="shared" si="52"/>
        <v>1</v>
      </c>
      <c r="W237" s="6">
        <f t="shared" si="52"/>
        <v>1</v>
      </c>
      <c r="Y237" s="8">
        <f t="shared" si="60"/>
        <v>0</v>
      </c>
      <c r="Z237" s="15" t="s">
        <v>270</v>
      </c>
      <c r="AA237" s="15" t="s">
        <v>270</v>
      </c>
      <c r="AB237" s="15" t="s">
        <v>270</v>
      </c>
      <c r="AC237" s="15" t="s">
        <v>270</v>
      </c>
    </row>
    <row r="238" spans="1:32">
      <c r="E238" s="3"/>
      <c r="AF238" s="11">
        <f>+AF236*AF225</f>
        <v>6000000000</v>
      </c>
    </row>
    <row r="240" spans="1:32">
      <c r="AF240" s="11">
        <f>0.01*AF238</f>
        <v>60000000</v>
      </c>
    </row>
    <row r="241" spans="32:32">
      <c r="AF241" s="4" t="e">
        <f>+AF240/AF231</f>
        <v>#REF!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7113-CA18-4CCF-A083-CE8978E304AE}">
  <sheetPr>
    <tabColor rgb="FF00948E"/>
  </sheetPr>
  <dimension ref="A1:AC221"/>
  <sheetViews>
    <sheetView workbookViewId="0">
      <pane xSplit="2" ySplit="10" topLeftCell="C24" activePane="bottomRight" state="frozen"/>
      <selection pane="topRight" activeCell="C1" sqref="C1"/>
      <selection pane="bottomLeft" activeCell="A11" sqref="A11"/>
      <selection pane="bottomRight" sqref="A1:C3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1.5703125" customWidth="1"/>
    <col min="26" max="26" width="20" customWidth="1"/>
    <col min="27" max="27" width="14.42578125" style="3" customWidth="1"/>
    <col min="28" max="28" width="19.7109375" style="3" customWidth="1"/>
    <col min="29" max="29" width="17" customWidth="1"/>
  </cols>
  <sheetData>
    <row r="1" spans="1:29" ht="18.75">
      <c r="A1" s="58" t="s">
        <v>238</v>
      </c>
      <c r="B1" s="59"/>
      <c r="C1" s="60"/>
    </row>
    <row r="2" spans="1:29" ht="18.75">
      <c r="A2" s="58" t="s">
        <v>239</v>
      </c>
      <c r="B2" s="59"/>
      <c r="C2" s="60"/>
    </row>
    <row r="3" spans="1:29" ht="18.75">
      <c r="A3" s="58" t="s">
        <v>275</v>
      </c>
      <c r="B3" s="59"/>
      <c r="C3" s="60"/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SUMIF($B$25:$B$221,$B11,C$25:C$221)</f>
        <v>41548127</v>
      </c>
      <c r="D11" s="15">
        <f t="shared" si="0"/>
        <v>3921814</v>
      </c>
      <c r="E11" s="15">
        <f t="shared" si="0"/>
        <v>4942096348.8299999</v>
      </c>
      <c r="G11" s="3">
        <f t="shared" ref="G11:G16" si="1">+E11/C11</f>
        <v>118.94871575871518</v>
      </c>
      <c r="H11" s="3">
        <f t="shared" ref="H11:H16" si="2">+G11*12</f>
        <v>1427.3845891045821</v>
      </c>
      <c r="I11" s="3">
        <f t="shared" ref="I11:I16" si="3">+E11/D11</f>
        <v>1260.1557210081864</v>
      </c>
      <c r="J11" s="2">
        <f>+C11/12</f>
        <v>3462343.9166666665</v>
      </c>
      <c r="K11" s="4">
        <f t="shared" ref="K11:K16" si="4">+C11/D11</f>
        <v>10.594109511567861</v>
      </c>
      <c r="M11" s="5">
        <f>+C11/C$16</f>
        <v>0.47539440978708097</v>
      </c>
      <c r="N11" s="5">
        <f>+D11/D$16</f>
        <v>0.49511652075901602</v>
      </c>
      <c r="O11" s="6">
        <f>+E11/E$16</f>
        <v>6.0514029594496144E-2</v>
      </c>
      <c r="Q11" s="2">
        <f>+C11</f>
        <v>41548127</v>
      </c>
      <c r="R11" s="2">
        <f>+D11</f>
        <v>3921814</v>
      </c>
      <c r="S11" s="3">
        <f>+E11</f>
        <v>4942096348.8299999</v>
      </c>
      <c r="U11" s="6">
        <f t="shared" ref="U11:W15" si="5">+Q11/C$16</f>
        <v>0.47539440978708097</v>
      </c>
      <c r="V11" s="5">
        <f t="shared" si="5"/>
        <v>0.49511652075901602</v>
      </c>
      <c r="W11" s="6">
        <f t="shared" si="5"/>
        <v>6.0514029594496144E-2</v>
      </c>
      <c r="Y11" s="15">
        <f>SUMIF($B$25:$B$221,$B11,Y$25:Y$221)</f>
        <v>334828617890924.94</v>
      </c>
      <c r="Z11" s="6">
        <f>+Y11/$Y$16</f>
        <v>8.2817011800065121E-2</v>
      </c>
      <c r="AA11" s="3">
        <f t="shared" ref="AA11:AA16" si="6">+Y11/J11</f>
        <v>96705765.2127399</v>
      </c>
      <c r="AB11" s="3">
        <f t="shared" ref="AB11:AB16" si="7">+AA11^0.5</f>
        <v>9833.9089487720958</v>
      </c>
      <c r="AC11" s="1">
        <f t="shared" ref="AC11:AC16" si="8">+AB11/H11</f>
        <v>6.8894599422157423</v>
      </c>
    </row>
    <row r="12" spans="1:29">
      <c r="B12" s="9" t="s">
        <v>216</v>
      </c>
      <c r="C12" s="15">
        <f t="shared" si="0"/>
        <v>23100501</v>
      </c>
      <c r="D12" s="15">
        <f t="shared" si="0"/>
        <v>1994525</v>
      </c>
      <c r="E12" s="15">
        <f t="shared" si="0"/>
        <v>11447495016.84</v>
      </c>
      <c r="G12" s="3">
        <f t="shared" si="1"/>
        <v>495.55180715950706</v>
      </c>
      <c r="H12" s="3">
        <f t="shared" si="2"/>
        <v>5946.621685914085</v>
      </c>
      <c r="I12" s="3">
        <f t="shared" si="3"/>
        <v>5739.4592781940564</v>
      </c>
      <c r="J12" s="2">
        <f>+C12/12</f>
        <v>1925041.75</v>
      </c>
      <c r="K12" s="4">
        <f t="shared" si="4"/>
        <v>11.581956104836991</v>
      </c>
      <c r="M12" s="5">
        <f t="shared" ref="M12:O16" si="9">+C12/C$16</f>
        <v>0.26431634424052075</v>
      </c>
      <c r="N12" s="5">
        <f t="shared" si="9"/>
        <v>0.25180242575677392</v>
      </c>
      <c r="O12" s="6">
        <f t="shared" si="9"/>
        <v>0.14017008235703496</v>
      </c>
      <c r="Q12" s="2">
        <f>+Q11+C12</f>
        <v>64648628</v>
      </c>
      <c r="R12" s="2">
        <f>+R11+D12</f>
        <v>5916339</v>
      </c>
      <c r="S12" s="3">
        <f>+S11+E12</f>
        <v>16389591365.67</v>
      </c>
      <c r="U12" s="6">
        <f t="shared" si="5"/>
        <v>0.73971075402760167</v>
      </c>
      <c r="V12" s="5">
        <f t="shared" si="5"/>
        <v>0.74691894651578994</v>
      </c>
      <c r="W12" s="6">
        <f t="shared" si="5"/>
        <v>0.2006841119515311</v>
      </c>
      <c r="Y12" s="15">
        <f>SUMIF($B$25:$B$221,$B12,Y$25:Y$221)</f>
        <v>59487700508747.102</v>
      </c>
      <c r="Z12" s="6">
        <f>+Y12/$Y$16</f>
        <v>1.4713776934672157E-2</v>
      </c>
      <c r="AA12" s="3">
        <f t="shared" si="6"/>
        <v>30902031.350097783</v>
      </c>
      <c r="AB12" s="3">
        <f t="shared" si="7"/>
        <v>5558.9595564365982</v>
      </c>
      <c r="AC12" s="1">
        <f t="shared" si="8"/>
        <v>0.93480968691925503</v>
      </c>
    </row>
    <row r="13" spans="1:29">
      <c r="B13" s="9" t="s">
        <v>217</v>
      </c>
      <c r="C13" s="15">
        <f t="shared" si="0"/>
        <v>13389518</v>
      </c>
      <c r="D13" s="15">
        <f t="shared" si="0"/>
        <v>1174281</v>
      </c>
      <c r="E13" s="15">
        <f t="shared" si="0"/>
        <v>18145910042.220001</v>
      </c>
      <c r="G13" s="3">
        <f t="shared" si="1"/>
        <v>1355.2325066682761</v>
      </c>
      <c r="H13" s="3">
        <f t="shared" si="2"/>
        <v>16262.790080019313</v>
      </c>
      <c r="I13" s="3">
        <f t="shared" si="3"/>
        <v>15452.783483868003</v>
      </c>
      <c r="J13" s="2">
        <f>+C13/12</f>
        <v>1115793.1666666667</v>
      </c>
      <c r="K13" s="4">
        <f t="shared" si="4"/>
        <v>11.402311712443614</v>
      </c>
      <c r="M13" s="5">
        <f t="shared" si="9"/>
        <v>0.1532031036427586</v>
      </c>
      <c r="N13" s="5">
        <f t="shared" si="9"/>
        <v>0.14824923443932275</v>
      </c>
      <c r="O13" s="6">
        <f t="shared" si="9"/>
        <v>0.22218954464008531</v>
      </c>
      <c r="Q13" s="2">
        <f t="shared" ref="Q13:S15" si="10">+Q12+C13</f>
        <v>78038146</v>
      </c>
      <c r="R13" s="2">
        <f t="shared" si="10"/>
        <v>7090620</v>
      </c>
      <c r="S13" s="3">
        <f t="shared" si="10"/>
        <v>34535501407.889999</v>
      </c>
      <c r="U13" s="6">
        <f t="shared" si="5"/>
        <v>0.89291385767036036</v>
      </c>
      <c r="V13" s="5">
        <f t="shared" si="5"/>
        <v>0.89516818095511275</v>
      </c>
      <c r="W13" s="6">
        <f t="shared" si="5"/>
        <v>0.42287365659161641</v>
      </c>
      <c r="Y13" s="15">
        <f>SUMIF($B$25:$B$221,$B13,Y$25:Y$221)</f>
        <v>52492024646587.445</v>
      </c>
      <c r="Z13" s="6">
        <f>+Y13/$Y$16</f>
        <v>1.2983455989959355E-2</v>
      </c>
      <c r="AA13" s="3">
        <f t="shared" si="6"/>
        <v>47044583.364318959</v>
      </c>
      <c r="AB13" s="3">
        <f t="shared" si="7"/>
        <v>6858.9054056984169</v>
      </c>
      <c r="AC13" s="1">
        <f t="shared" si="8"/>
        <v>0.42175453116900047</v>
      </c>
    </row>
    <row r="14" spans="1:29">
      <c r="B14" s="9" t="s">
        <v>218</v>
      </c>
      <c r="C14" s="15">
        <f t="shared" si="0"/>
        <v>4224206</v>
      </c>
      <c r="D14" s="15">
        <f t="shared" si="0"/>
        <v>374189</v>
      </c>
      <c r="E14" s="15">
        <f t="shared" si="0"/>
        <v>11790422544.309998</v>
      </c>
      <c r="G14" s="3">
        <f t="shared" si="1"/>
        <v>2791.157094211314</v>
      </c>
      <c r="H14" s="3">
        <f t="shared" si="2"/>
        <v>33493.885130535768</v>
      </c>
      <c r="I14" s="3">
        <f t="shared" si="3"/>
        <v>31509.270834551517</v>
      </c>
      <c r="J14" s="2">
        <f>+C14/12</f>
        <v>352017.16666666669</v>
      </c>
      <c r="K14" s="4">
        <f t="shared" si="4"/>
        <v>11.288963598609259</v>
      </c>
      <c r="M14" s="5">
        <f t="shared" si="9"/>
        <v>4.833344035434007E-2</v>
      </c>
      <c r="N14" s="5">
        <f t="shared" si="9"/>
        <v>4.7240168908136759E-2</v>
      </c>
      <c r="O14" s="6">
        <f t="shared" si="9"/>
        <v>0.14436909530242192</v>
      </c>
      <c r="Q14" s="2">
        <f t="shared" si="10"/>
        <v>82262352</v>
      </c>
      <c r="R14" s="2">
        <f t="shared" si="10"/>
        <v>7464809</v>
      </c>
      <c r="S14" s="3">
        <f t="shared" si="10"/>
        <v>46325923952.199997</v>
      </c>
      <c r="U14" s="6">
        <f t="shared" si="5"/>
        <v>0.94124729802470042</v>
      </c>
      <c r="V14" s="5">
        <f t="shared" si="5"/>
        <v>0.94240834986324951</v>
      </c>
      <c r="W14" s="6">
        <f t="shared" si="5"/>
        <v>0.56724275189403828</v>
      </c>
      <c r="Y14" s="15">
        <f>SUMIF($B$25:$B$221,$B14,Y$25:Y$221)</f>
        <v>182094918667134.75</v>
      </c>
      <c r="Z14" s="6">
        <f>+Y14/$Y$16</f>
        <v>4.5039629894780074E-2</v>
      </c>
      <c r="AA14" s="3">
        <f t="shared" si="6"/>
        <v>517289882.17090189</v>
      </c>
      <c r="AB14" s="3">
        <f t="shared" si="7"/>
        <v>22744.007610157492</v>
      </c>
      <c r="AC14" s="1">
        <f t="shared" si="8"/>
        <v>0.67904954953769137</v>
      </c>
    </row>
    <row r="15" spans="1:29">
      <c r="B15" s="9" t="s">
        <v>219</v>
      </c>
      <c r="C15" s="15">
        <f t="shared" si="0"/>
        <v>5134820</v>
      </c>
      <c r="D15" s="15">
        <f t="shared" si="0"/>
        <v>456183</v>
      </c>
      <c r="E15" s="15">
        <f t="shared" si="0"/>
        <v>35342680534.180008</v>
      </c>
      <c r="G15" s="3">
        <f t="shared" si="1"/>
        <v>6882.9443941910349</v>
      </c>
      <c r="H15" s="3">
        <f t="shared" si="2"/>
        <v>82595.332730292415</v>
      </c>
      <c r="I15" s="3">
        <f t="shared" si="3"/>
        <v>77474.78650931755</v>
      </c>
      <c r="J15" s="2">
        <f>+C15/12</f>
        <v>427901.66666666669</v>
      </c>
      <c r="K15" s="4">
        <f t="shared" si="4"/>
        <v>11.256052943665152</v>
      </c>
      <c r="M15" s="5">
        <f t="shared" si="9"/>
        <v>5.8752701975299609E-2</v>
      </c>
      <c r="N15" s="5">
        <f t="shared" si="9"/>
        <v>5.759165013675055E-2</v>
      </c>
      <c r="O15" s="6">
        <f t="shared" si="9"/>
        <v>0.43275724810596167</v>
      </c>
      <c r="Q15" s="2">
        <f t="shared" si="10"/>
        <v>87397172</v>
      </c>
      <c r="R15" s="2">
        <f t="shared" si="10"/>
        <v>7920992</v>
      </c>
      <c r="S15" s="3">
        <f t="shared" si="10"/>
        <v>81668604486.380005</v>
      </c>
      <c r="U15" s="6">
        <f t="shared" si="5"/>
        <v>1</v>
      </c>
      <c r="V15" s="5">
        <f t="shared" si="5"/>
        <v>1</v>
      </c>
      <c r="W15" s="6">
        <f t="shared" si="5"/>
        <v>1</v>
      </c>
      <c r="Y15" s="15">
        <f>SUMIF($B$25:$B$221,$B15,Y$25:Y$221)</f>
        <v>3414089966528894</v>
      </c>
      <c r="Z15" s="6">
        <f>+Y15/$Y$16</f>
        <v>0.84444612538052333</v>
      </c>
      <c r="AA15" s="3">
        <f t="shared" si="6"/>
        <v>7978678823.862711</v>
      </c>
      <c r="AB15" s="3">
        <f t="shared" si="7"/>
        <v>89323.450581931233</v>
      </c>
      <c r="AC15" s="1">
        <f t="shared" si="8"/>
        <v>1.0814588140665149</v>
      </c>
    </row>
    <row r="16" spans="1:29">
      <c r="B16" s="21" t="s">
        <v>227</v>
      </c>
      <c r="C16" s="22">
        <f>SUM(C25:C221)</f>
        <v>87397172</v>
      </c>
      <c r="D16" s="22">
        <f>SUM(D25:D221)</f>
        <v>7920992</v>
      </c>
      <c r="E16" s="17">
        <f>SUM(E25:E221)</f>
        <v>81668604486.380005</v>
      </c>
      <c r="G16" s="17">
        <f t="shared" si="1"/>
        <v>934.4536283894862</v>
      </c>
      <c r="H16" s="17">
        <f t="shared" si="2"/>
        <v>11213.443540673834</v>
      </c>
      <c r="I16" s="17">
        <f t="shared" si="3"/>
        <v>10310.40108188217</v>
      </c>
      <c r="J16" s="22">
        <f>SUM(J11:J15)</f>
        <v>7283097.666666667</v>
      </c>
      <c r="K16" s="23">
        <f t="shared" si="4"/>
        <v>11.033614476570611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4042993228242288</v>
      </c>
      <c r="Z16" s="46">
        <f>SUM(Z11:Z15)</f>
        <v>1</v>
      </c>
      <c r="AA16" s="17">
        <f t="shared" si="6"/>
        <v>555120007.07422721</v>
      </c>
      <c r="AB16" s="17">
        <f t="shared" si="7"/>
        <v>23560.984849412114</v>
      </c>
      <c r="AC16" s="47">
        <f t="shared" si="8"/>
        <v>2.1011373325197389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2590203</v>
      </c>
      <c r="D25" s="2">
        <v>332283</v>
      </c>
      <c r="E25" s="3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215850.25</v>
      </c>
      <c r="K25" s="18">
        <f>IF(D25=0,0,C25/D25)</f>
        <v>7.7951715856664352</v>
      </c>
      <c r="M25" s="5">
        <f>+C25/C$16</f>
        <v>2.9637148899966693E-2</v>
      </c>
      <c r="N25" s="5">
        <f t="shared" ref="N25:O40" si="12">+D25/D$16</f>
        <v>4.1949669940330704E-2</v>
      </c>
      <c r="O25" s="6">
        <f t="shared" si="12"/>
        <v>0</v>
      </c>
      <c r="Q25" s="11">
        <f>+C25</f>
        <v>2590203</v>
      </c>
      <c r="R25" s="11">
        <f>+D25</f>
        <v>332283</v>
      </c>
      <c r="S25" s="8">
        <f>+E25</f>
        <v>0</v>
      </c>
      <c r="U25" s="6">
        <f t="shared" ref="U25:W88" si="13">+Q25/C$16</f>
        <v>2.9637148899966693E-2</v>
      </c>
      <c r="V25" s="6">
        <f t="shared" si="13"/>
        <v>4.1949669940330704E-2</v>
      </c>
      <c r="W25" s="6">
        <f t="shared" si="13"/>
        <v>0</v>
      </c>
      <c r="Y25" s="8">
        <f>((H25-$H$16)^2)*J25</f>
        <v>27141294502537.047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42150</v>
      </c>
      <c r="D26" s="2">
        <v>5720</v>
      </c>
      <c r="E26" s="3">
        <v>17264.650000000001</v>
      </c>
      <c r="G26" s="7">
        <f t="shared" ref="G26:G89" si="14">IF(C26=0,0,+E26/C26)</f>
        <v>0.4096002372479241</v>
      </c>
      <c r="H26" s="7">
        <f t="shared" ref="H26:H89" si="15">+G26*12</f>
        <v>4.915202846975089</v>
      </c>
      <c r="I26" s="7">
        <f t="shared" ref="I26:I89" si="16">IF(D26=0,0,E26/D26)</f>
        <v>3.0182954545454548</v>
      </c>
      <c r="J26" s="2">
        <f t="shared" ref="J26:J89" si="17">+C26/12</f>
        <v>3512.5</v>
      </c>
      <c r="K26" s="18">
        <f t="shared" ref="K26:K89" si="18">IF(D26=0,0,C26/D26)</f>
        <v>7.3688811188811192</v>
      </c>
      <c r="M26" s="5">
        <f t="shared" ref="M26:O89" si="19">+C26/C$16</f>
        <v>4.8228105138230329E-4</v>
      </c>
      <c r="N26" s="5">
        <f t="shared" si="12"/>
        <v>7.2213177339403955E-4</v>
      </c>
      <c r="O26" s="6">
        <f t="shared" si="12"/>
        <v>2.1139886139329407E-7</v>
      </c>
      <c r="Q26" s="11">
        <f t="shared" ref="Q26:S41" si="20">+Q25+C26</f>
        <v>2632353</v>
      </c>
      <c r="R26" s="11">
        <f t="shared" si="20"/>
        <v>338003</v>
      </c>
      <c r="S26" s="8">
        <f t="shared" si="20"/>
        <v>17264.650000000001</v>
      </c>
      <c r="U26" s="6">
        <f t="shared" si="13"/>
        <v>3.0119429951348999E-2</v>
      </c>
      <c r="V26" s="6">
        <f t="shared" si="13"/>
        <v>4.2671801713724748E-2</v>
      </c>
      <c r="W26" s="6">
        <f t="shared" si="13"/>
        <v>2.1139886139329407E-7</v>
      </c>
      <c r="Y26" s="8">
        <f t="shared" ref="Y26:Y89" si="21">((H26-$H$16)^2)*J26</f>
        <v>441279265093.2854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82234</v>
      </c>
      <c r="D27" s="2">
        <v>11519</v>
      </c>
      <c r="E27" s="3">
        <v>83584.26999999999</v>
      </c>
      <c r="G27" s="7">
        <f t="shared" si="14"/>
        <v>1.016419850670039</v>
      </c>
      <c r="H27" s="7">
        <f t="shared" si="15"/>
        <v>12.197038208040468</v>
      </c>
      <c r="I27" s="7">
        <f t="shared" si="16"/>
        <v>7.2562088722979414</v>
      </c>
      <c r="J27" s="2">
        <f t="shared" si="17"/>
        <v>6852.833333333333</v>
      </c>
      <c r="K27" s="18">
        <f t="shared" si="18"/>
        <v>7.1389877593541105</v>
      </c>
      <c r="M27" s="5">
        <f t="shared" si="19"/>
        <v>9.4092289393528665E-4</v>
      </c>
      <c r="N27" s="5">
        <f t="shared" si="12"/>
        <v>1.4542370450569828E-3</v>
      </c>
      <c r="O27" s="6">
        <f t="shared" si="12"/>
        <v>1.0234565721511681E-6</v>
      </c>
      <c r="Q27" s="11">
        <f t="shared" si="20"/>
        <v>2714587</v>
      </c>
      <c r="R27" s="11">
        <f t="shared" si="20"/>
        <v>349522</v>
      </c>
      <c r="S27" s="8">
        <f t="shared" si="20"/>
        <v>100848.91999999998</v>
      </c>
      <c r="U27" s="6">
        <f t="shared" si="13"/>
        <v>3.1060352845284283E-2</v>
      </c>
      <c r="V27" s="6">
        <f t="shared" si="13"/>
        <v>4.4126038758781731E-2</v>
      </c>
      <c r="W27" s="6">
        <f t="shared" si="13"/>
        <v>1.234855433544462E-6</v>
      </c>
      <c r="Y27" s="8">
        <f t="shared" si="21"/>
        <v>859810766430.75708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70159</v>
      </c>
      <c r="D28" s="2">
        <v>10085</v>
      </c>
      <c r="E28" s="3">
        <v>125487.03000000001</v>
      </c>
      <c r="G28" s="7">
        <f t="shared" si="14"/>
        <v>1.7886091591955418</v>
      </c>
      <c r="H28" s="7">
        <f t="shared" si="15"/>
        <v>21.463309910346503</v>
      </c>
      <c r="I28" s="7">
        <f t="shared" si="16"/>
        <v>12.442938026772435</v>
      </c>
      <c r="J28" s="2">
        <f t="shared" si="17"/>
        <v>5846.583333333333</v>
      </c>
      <c r="K28" s="18">
        <f t="shared" si="18"/>
        <v>6.9567674764501737</v>
      </c>
      <c r="M28" s="5">
        <f t="shared" si="19"/>
        <v>8.0276052868163744E-4</v>
      </c>
      <c r="N28" s="5">
        <f t="shared" si="12"/>
        <v>1.2731991144543512E-3</v>
      </c>
      <c r="O28" s="6">
        <f t="shared" si="12"/>
        <v>1.5365394179219466E-6</v>
      </c>
      <c r="Q28" s="11">
        <f t="shared" si="20"/>
        <v>2784746</v>
      </c>
      <c r="R28" s="11">
        <f t="shared" si="20"/>
        <v>359607</v>
      </c>
      <c r="S28" s="8">
        <f t="shared" si="20"/>
        <v>226335.95</v>
      </c>
      <c r="U28" s="6">
        <f t="shared" si="13"/>
        <v>3.1863113373965919E-2</v>
      </c>
      <c r="V28" s="6">
        <f t="shared" si="13"/>
        <v>4.5399237873236083E-2</v>
      </c>
      <c r="W28" s="6">
        <f t="shared" si="13"/>
        <v>2.7713948514664089E-6</v>
      </c>
      <c r="Y28" s="8">
        <f t="shared" si="21"/>
        <v>732345492585.19104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54857</v>
      </c>
      <c r="D29" s="2">
        <v>7819</v>
      </c>
      <c r="E29" s="3">
        <v>136530.68</v>
      </c>
      <c r="G29" s="7">
        <f t="shared" si="14"/>
        <v>2.488847002205735</v>
      </c>
      <c r="H29" s="7">
        <f t="shared" si="15"/>
        <v>29.86616402646882</v>
      </c>
      <c r="I29" s="7">
        <f t="shared" si="16"/>
        <v>17.461399155902289</v>
      </c>
      <c r="J29" s="2">
        <f t="shared" si="17"/>
        <v>4571.416666666667</v>
      </c>
      <c r="K29" s="18">
        <f t="shared" si="18"/>
        <v>7.0158588054738455</v>
      </c>
      <c r="M29" s="5">
        <f t="shared" si="19"/>
        <v>6.2767477190223044E-4</v>
      </c>
      <c r="N29" s="5">
        <f t="shared" si="12"/>
        <v>9.8712383499440469E-4</v>
      </c>
      <c r="O29" s="6">
        <f t="shared" si="12"/>
        <v>1.6717645765916009E-6</v>
      </c>
      <c r="Q29" s="11">
        <f t="shared" si="20"/>
        <v>2839603</v>
      </c>
      <c r="R29" s="11">
        <f t="shared" si="20"/>
        <v>367426</v>
      </c>
      <c r="S29" s="8">
        <f t="shared" si="20"/>
        <v>362866.63</v>
      </c>
      <c r="U29" s="6">
        <f t="shared" si="13"/>
        <v>3.2490788145868151E-2</v>
      </c>
      <c r="V29" s="6">
        <f t="shared" si="13"/>
        <v>4.6386361708230482E-2</v>
      </c>
      <c r="W29" s="6">
        <f t="shared" si="13"/>
        <v>4.4431594280580098E-6</v>
      </c>
      <c r="Y29" s="8">
        <f t="shared" si="21"/>
        <v>571758067337.49084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55142</v>
      </c>
      <c r="D30" s="2">
        <v>7801</v>
      </c>
      <c r="E30" s="3">
        <v>173685.03000000003</v>
      </c>
      <c r="G30" s="7">
        <f t="shared" si="14"/>
        <v>3.1497774835878283</v>
      </c>
      <c r="H30" s="7">
        <f t="shared" si="15"/>
        <v>37.797329803053941</v>
      </c>
      <c r="I30" s="7">
        <f t="shared" si="16"/>
        <v>22.264457120881943</v>
      </c>
      <c r="J30" s="2">
        <f t="shared" si="17"/>
        <v>4595.166666666667</v>
      </c>
      <c r="K30" s="18">
        <f t="shared" si="18"/>
        <v>7.0685809511601079</v>
      </c>
      <c r="M30" s="5">
        <f t="shared" si="19"/>
        <v>6.3093574698275137E-4</v>
      </c>
      <c r="N30" s="5">
        <f t="shared" si="12"/>
        <v>9.8485139235085701E-4</v>
      </c>
      <c r="O30" s="6">
        <f t="shared" si="12"/>
        <v>2.1267050060707934E-6</v>
      </c>
      <c r="Q30" s="11">
        <f t="shared" si="20"/>
        <v>2894745</v>
      </c>
      <c r="R30" s="11">
        <f t="shared" si="20"/>
        <v>375227</v>
      </c>
      <c r="S30" s="8">
        <f t="shared" si="20"/>
        <v>536551.66</v>
      </c>
      <c r="U30" s="6">
        <f t="shared" si="13"/>
        <v>3.3121723892850903E-2</v>
      </c>
      <c r="V30" s="6">
        <f t="shared" si="13"/>
        <v>4.7371213100581344E-2</v>
      </c>
      <c r="W30" s="6">
        <f t="shared" si="13"/>
        <v>6.5698644341288031E-6</v>
      </c>
      <c r="Y30" s="8">
        <f t="shared" si="21"/>
        <v>573913654364.08435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51663</v>
      </c>
      <c r="D31" s="2">
        <v>7250</v>
      </c>
      <c r="E31" s="3">
        <v>198794.82999999996</v>
      </c>
      <c r="G31" s="7">
        <f t="shared" si="14"/>
        <v>3.8479149488028175</v>
      </c>
      <c r="H31" s="7">
        <f t="shared" si="15"/>
        <v>46.174979385633812</v>
      </c>
      <c r="I31" s="7">
        <f t="shared" si="16"/>
        <v>27.419976551724133</v>
      </c>
      <c r="J31" s="2">
        <f t="shared" si="17"/>
        <v>4305.25</v>
      </c>
      <c r="K31" s="18">
        <f t="shared" si="18"/>
        <v>7.1259310344827584</v>
      </c>
      <c r="M31" s="5">
        <f t="shared" si="19"/>
        <v>5.9112896696474342E-4</v>
      </c>
      <c r="N31" s="5">
        <f t="shared" si="12"/>
        <v>9.1528939809559209E-4</v>
      </c>
      <c r="O31" s="6">
        <f t="shared" si="12"/>
        <v>2.4341646493194736E-6</v>
      </c>
      <c r="Q31" s="11">
        <f t="shared" si="20"/>
        <v>2946408</v>
      </c>
      <c r="R31" s="11">
        <f t="shared" si="20"/>
        <v>382477</v>
      </c>
      <c r="S31" s="8">
        <f t="shared" si="20"/>
        <v>735346.49</v>
      </c>
      <c r="U31" s="6">
        <f t="shared" si="13"/>
        <v>3.3712852859815644E-2</v>
      </c>
      <c r="V31" s="6">
        <f t="shared" si="13"/>
        <v>4.8286502498676935E-2</v>
      </c>
      <c r="W31" s="6">
        <f t="shared" si="13"/>
        <v>9.0040290834482763E-6</v>
      </c>
      <c r="Y31" s="8">
        <f t="shared" si="21"/>
        <v>536898631023.10364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98316</v>
      </c>
      <c r="D32" s="2">
        <v>13351</v>
      </c>
      <c r="E32" s="3">
        <v>466003.73</v>
      </c>
      <c r="G32" s="7">
        <f t="shared" si="14"/>
        <v>4.7398564831766956</v>
      </c>
      <c r="H32" s="7">
        <f t="shared" si="15"/>
        <v>56.878277798120351</v>
      </c>
      <c r="I32" s="7">
        <f t="shared" si="16"/>
        <v>34.904031907722263</v>
      </c>
      <c r="J32" s="2">
        <f t="shared" si="17"/>
        <v>8193</v>
      </c>
      <c r="K32" s="18">
        <f t="shared" si="18"/>
        <v>7.3639427758220357</v>
      </c>
      <c r="M32" s="5">
        <f t="shared" si="19"/>
        <v>1.1249334246192771E-3</v>
      </c>
      <c r="N32" s="5">
        <f t="shared" si="12"/>
        <v>1.6855212074447241E-3</v>
      </c>
      <c r="O32" s="6">
        <f t="shared" si="12"/>
        <v>5.7060327273954601E-6</v>
      </c>
      <c r="Q32" s="11">
        <f t="shared" si="20"/>
        <v>3044724</v>
      </c>
      <c r="R32" s="11">
        <f t="shared" si="20"/>
        <v>395828</v>
      </c>
      <c r="S32" s="8">
        <f t="shared" si="20"/>
        <v>1201350.22</v>
      </c>
      <c r="U32" s="6">
        <f t="shared" si="13"/>
        <v>3.4837786284434923E-2</v>
      </c>
      <c r="V32" s="6">
        <f t="shared" si="13"/>
        <v>4.9972023706121659E-2</v>
      </c>
      <c r="W32" s="6">
        <f t="shared" si="13"/>
        <v>1.4710061810843737E-5</v>
      </c>
      <c r="Y32" s="8">
        <f t="shared" si="21"/>
        <v>1019774094772.1478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125228</v>
      </c>
      <c r="D33" s="2">
        <v>15480</v>
      </c>
      <c r="E33" s="3">
        <v>683200.8</v>
      </c>
      <c r="G33" s="7">
        <f t="shared" si="14"/>
        <v>5.4556552847605975</v>
      </c>
      <c r="H33" s="7">
        <f t="shared" si="15"/>
        <v>65.467863417127177</v>
      </c>
      <c r="I33" s="7">
        <f t="shared" si="16"/>
        <v>44.134418604651167</v>
      </c>
      <c r="J33" s="2">
        <f t="shared" si="17"/>
        <v>10435.666666666666</v>
      </c>
      <c r="K33" s="18">
        <f t="shared" si="18"/>
        <v>8.0896640826873387</v>
      </c>
      <c r="M33" s="5">
        <f t="shared" si="19"/>
        <v>1.4328610083630623E-3</v>
      </c>
      <c r="N33" s="5">
        <f t="shared" si="12"/>
        <v>1.954300673451002E-3</v>
      </c>
      <c r="O33" s="6">
        <f t="shared" si="12"/>
        <v>8.3655255810565311E-6</v>
      </c>
      <c r="Q33" s="11">
        <f t="shared" si="20"/>
        <v>3169952</v>
      </c>
      <c r="R33" s="11">
        <f t="shared" si="20"/>
        <v>411308</v>
      </c>
      <c r="S33" s="8">
        <f t="shared" si="20"/>
        <v>1884551.02</v>
      </c>
      <c r="U33" s="6">
        <f t="shared" si="13"/>
        <v>3.6270647292797983E-2</v>
      </c>
      <c r="V33" s="6">
        <f t="shared" si="13"/>
        <v>5.1926324379572661E-2</v>
      </c>
      <c r="W33" s="6">
        <f t="shared" si="13"/>
        <v>2.3075587391900268E-5</v>
      </c>
      <c r="Y33" s="8">
        <f t="shared" si="21"/>
        <v>1296917120921.3459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97102</v>
      </c>
      <c r="D34" s="2">
        <v>12293</v>
      </c>
      <c r="E34" s="3">
        <v>678764.54999999981</v>
      </c>
      <c r="G34" s="7">
        <f t="shared" si="14"/>
        <v>6.990222137546084</v>
      </c>
      <c r="H34" s="7">
        <f t="shared" si="15"/>
        <v>83.882665650553008</v>
      </c>
      <c r="I34" s="7">
        <f t="shared" si="16"/>
        <v>55.215533230293651</v>
      </c>
      <c r="J34" s="2">
        <f t="shared" si="17"/>
        <v>8091.833333333333</v>
      </c>
      <c r="K34" s="18">
        <f t="shared" si="18"/>
        <v>7.8989668917269995</v>
      </c>
      <c r="M34" s="5">
        <f t="shared" si="19"/>
        <v>1.1110428149780408E-3</v>
      </c>
      <c r="N34" s="5">
        <f t="shared" si="12"/>
        <v>1.5519520787295328E-3</v>
      </c>
      <c r="O34" s="6">
        <f t="shared" si="12"/>
        <v>8.3112054414153535E-6</v>
      </c>
      <c r="Q34" s="11">
        <f t="shared" si="20"/>
        <v>3267054</v>
      </c>
      <c r="R34" s="11">
        <f t="shared" si="20"/>
        <v>423601</v>
      </c>
      <c r="S34" s="8">
        <f t="shared" si="20"/>
        <v>2563315.5699999998</v>
      </c>
      <c r="U34" s="6">
        <f t="shared" si="13"/>
        <v>3.7381690107776026E-2</v>
      </c>
      <c r="V34" s="6">
        <f t="shared" si="13"/>
        <v>5.3478276458302193E-2</v>
      </c>
      <c r="W34" s="6">
        <f t="shared" si="13"/>
        <v>3.1386792833315622E-5</v>
      </c>
      <c r="Y34" s="8">
        <f t="shared" si="21"/>
        <v>1002312133170.8314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177282</v>
      </c>
      <c r="D35" s="2">
        <v>19548</v>
      </c>
      <c r="E35" s="3">
        <v>1245543.8600000003</v>
      </c>
      <c r="G35" s="7">
        <f t="shared" si="14"/>
        <v>7.0257773490822553</v>
      </c>
      <c r="H35" s="7">
        <f t="shared" si="15"/>
        <v>84.309328188987067</v>
      </c>
      <c r="I35" s="7">
        <f t="shared" si="16"/>
        <v>63.717201759770838</v>
      </c>
      <c r="J35" s="2">
        <f t="shared" si="17"/>
        <v>14773.5</v>
      </c>
      <c r="K35" s="18">
        <f t="shared" si="18"/>
        <v>9.069060773480663</v>
      </c>
      <c r="M35" s="5">
        <f t="shared" si="19"/>
        <v>2.0284638042979241E-3</v>
      </c>
      <c r="N35" s="5">
        <f t="shared" si="12"/>
        <v>2.4678727108927772E-3</v>
      </c>
      <c r="O35" s="6">
        <f t="shared" si="12"/>
        <v>1.5251195582847525E-5</v>
      </c>
      <c r="Q35" s="11">
        <f t="shared" si="20"/>
        <v>3444336</v>
      </c>
      <c r="R35" s="11">
        <f t="shared" si="20"/>
        <v>443149</v>
      </c>
      <c r="S35" s="8">
        <f t="shared" si="20"/>
        <v>3808859.43</v>
      </c>
      <c r="U35" s="6">
        <f t="shared" si="13"/>
        <v>3.9410153912073954E-2</v>
      </c>
      <c r="V35" s="6">
        <f t="shared" si="13"/>
        <v>5.5946149169194971E-2</v>
      </c>
      <c r="W35" s="6">
        <f t="shared" si="13"/>
        <v>4.6637988416163147E-5</v>
      </c>
      <c r="Y35" s="8">
        <f t="shared" si="21"/>
        <v>1829810671978.1438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129580</v>
      </c>
      <c r="D36" s="2">
        <v>15299</v>
      </c>
      <c r="E36" s="3">
        <v>1141240.0500000003</v>
      </c>
      <c r="G36" s="7">
        <f t="shared" si="14"/>
        <v>8.8072237227967296</v>
      </c>
      <c r="H36" s="7">
        <f t="shared" si="15"/>
        <v>105.68668467356076</v>
      </c>
      <c r="I36" s="7">
        <f t="shared" si="16"/>
        <v>74.595728478985578</v>
      </c>
      <c r="J36" s="2">
        <f t="shared" si="17"/>
        <v>10798.333333333334</v>
      </c>
      <c r="K36" s="18">
        <f t="shared" si="18"/>
        <v>8.4698346297143612</v>
      </c>
      <c r="M36" s="5">
        <f t="shared" si="19"/>
        <v>1.482656669943508E-3</v>
      </c>
      <c r="N36" s="5">
        <f t="shared" si="12"/>
        <v>1.9314500002019948E-3</v>
      </c>
      <c r="O36" s="6">
        <f t="shared" si="12"/>
        <v>1.3974036377593871E-5</v>
      </c>
      <c r="Q36" s="11">
        <f t="shared" si="20"/>
        <v>3573916</v>
      </c>
      <c r="R36" s="11">
        <f t="shared" si="20"/>
        <v>458448</v>
      </c>
      <c r="S36" s="8">
        <f t="shared" si="20"/>
        <v>4950099.4800000004</v>
      </c>
      <c r="U36" s="6">
        <f t="shared" si="13"/>
        <v>4.0892810582017457E-2</v>
      </c>
      <c r="V36" s="6">
        <f t="shared" si="13"/>
        <v>5.7877599169396964E-2</v>
      </c>
      <c r="W36" s="6">
        <f t="shared" si="13"/>
        <v>6.0612024793757015E-5</v>
      </c>
      <c r="Y36" s="8">
        <f t="shared" si="21"/>
        <v>1332322796513.8743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106365</v>
      </c>
      <c r="D37" s="2">
        <v>12716</v>
      </c>
      <c r="E37" s="3">
        <v>1079745.9799999995</v>
      </c>
      <c r="G37" s="7">
        <f t="shared" si="14"/>
        <v>10.151327786395896</v>
      </c>
      <c r="H37" s="7">
        <f t="shared" si="15"/>
        <v>121.81593343675075</v>
      </c>
      <c r="I37" s="7">
        <f t="shared" si="16"/>
        <v>84.912392261717486</v>
      </c>
      <c r="J37" s="2">
        <f t="shared" si="17"/>
        <v>8863.75</v>
      </c>
      <c r="K37" s="18">
        <f t="shared" si="18"/>
        <v>8.3646586977036801</v>
      </c>
      <c r="M37" s="5">
        <f t="shared" si="19"/>
        <v>1.2170302261038835E-3</v>
      </c>
      <c r="N37" s="5">
        <f t="shared" si="12"/>
        <v>1.6053544808529033E-3</v>
      </c>
      <c r="O37" s="6">
        <f t="shared" si="12"/>
        <v>1.3221065632143505E-5</v>
      </c>
      <c r="Q37" s="11">
        <f t="shared" si="20"/>
        <v>3680281</v>
      </c>
      <c r="R37" s="11">
        <f t="shared" si="20"/>
        <v>471164</v>
      </c>
      <c r="S37" s="8">
        <f t="shared" si="20"/>
        <v>6029845.46</v>
      </c>
      <c r="U37" s="6">
        <f t="shared" si="13"/>
        <v>4.2109840808121343E-2</v>
      </c>
      <c r="V37" s="6">
        <f t="shared" si="13"/>
        <v>5.9482953650249866E-2</v>
      </c>
      <c r="W37" s="6">
        <f t="shared" si="13"/>
        <v>7.3833090425900528E-5</v>
      </c>
      <c r="Y37" s="8">
        <f t="shared" si="21"/>
        <v>1090455779142.9133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109858</v>
      </c>
      <c r="D38" s="2">
        <v>12792</v>
      </c>
      <c r="E38" s="3">
        <v>1216070.1200000001</v>
      </c>
      <c r="G38" s="7">
        <f t="shared" si="14"/>
        <v>11.069472591891351</v>
      </c>
      <c r="H38" s="7">
        <f t="shared" si="15"/>
        <v>132.8336711026962</v>
      </c>
      <c r="I38" s="7">
        <f t="shared" si="16"/>
        <v>95.064893683552228</v>
      </c>
      <c r="J38" s="2">
        <f t="shared" si="17"/>
        <v>9154.8333333333339</v>
      </c>
      <c r="K38" s="18">
        <f t="shared" si="18"/>
        <v>8.588023764853034</v>
      </c>
      <c r="M38" s="5">
        <f t="shared" si="19"/>
        <v>1.2569971943714609E-3</v>
      </c>
      <c r="N38" s="5">
        <f t="shared" si="12"/>
        <v>1.6149492386812157E-3</v>
      </c>
      <c r="O38" s="6">
        <f t="shared" si="12"/>
        <v>1.4890301207519787E-5</v>
      </c>
      <c r="Q38" s="11">
        <f t="shared" si="20"/>
        <v>3790139</v>
      </c>
      <c r="R38" s="11">
        <f t="shared" si="20"/>
        <v>483956</v>
      </c>
      <c r="S38" s="8">
        <f t="shared" si="20"/>
        <v>7245915.5800000001</v>
      </c>
      <c r="U38" s="6">
        <f t="shared" si="13"/>
        <v>4.3366838002492802E-2</v>
      </c>
      <c r="V38" s="6">
        <f t="shared" si="13"/>
        <v>6.1097902888931084E-2</v>
      </c>
      <c r="W38" s="6">
        <f t="shared" si="13"/>
        <v>8.8723391633420312E-5</v>
      </c>
      <c r="Y38" s="8">
        <f t="shared" si="21"/>
        <v>1124029659253.2092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138825</v>
      </c>
      <c r="D39" s="2">
        <v>15983</v>
      </c>
      <c r="E39" s="3">
        <v>1676465.959999999</v>
      </c>
      <c r="G39" s="7">
        <f t="shared" si="14"/>
        <v>12.076109922564372</v>
      </c>
      <c r="H39" s="7">
        <f t="shared" si="15"/>
        <v>144.91331907077247</v>
      </c>
      <c r="I39" s="7">
        <f t="shared" si="16"/>
        <v>104.89056872927479</v>
      </c>
      <c r="J39" s="2">
        <f t="shared" si="17"/>
        <v>11568.75</v>
      </c>
      <c r="K39" s="18">
        <f t="shared" si="18"/>
        <v>8.685791153100169</v>
      </c>
      <c r="M39" s="5">
        <f t="shared" si="19"/>
        <v>1.5884381247484758E-3</v>
      </c>
      <c r="N39" s="5">
        <f t="shared" si="12"/>
        <v>2.0178028206568068E-3</v>
      </c>
      <c r="O39" s="6">
        <f t="shared" si="12"/>
        <v>2.0527667523443305E-5</v>
      </c>
      <c r="Q39" s="11">
        <f t="shared" si="20"/>
        <v>3928964</v>
      </c>
      <c r="R39" s="11">
        <f t="shared" si="20"/>
        <v>499939</v>
      </c>
      <c r="S39" s="8">
        <f t="shared" si="20"/>
        <v>8922381.5399999991</v>
      </c>
      <c r="U39" s="6">
        <f t="shared" si="13"/>
        <v>4.4955276127241282E-2</v>
      </c>
      <c r="V39" s="6">
        <f t="shared" si="13"/>
        <v>6.3115705709587896E-2</v>
      </c>
      <c r="W39" s="6">
        <f t="shared" si="13"/>
        <v>1.0925105915686361E-4</v>
      </c>
      <c r="Y39" s="8">
        <f t="shared" si="21"/>
        <v>1417314879402.2883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136881</v>
      </c>
      <c r="D40" s="2">
        <v>15357</v>
      </c>
      <c r="E40" s="3">
        <v>1766962.8600000013</v>
      </c>
      <c r="G40" s="7">
        <f t="shared" si="14"/>
        <v>12.908751835535986</v>
      </c>
      <c r="H40" s="7">
        <f t="shared" si="15"/>
        <v>154.90502202643182</v>
      </c>
      <c r="I40" s="7">
        <f t="shared" si="16"/>
        <v>115.05911701504208</v>
      </c>
      <c r="J40" s="2">
        <f t="shared" si="17"/>
        <v>11406.75</v>
      </c>
      <c r="K40" s="18">
        <f t="shared" si="18"/>
        <v>8.9132643094354371</v>
      </c>
      <c r="M40" s="5">
        <f t="shared" si="19"/>
        <v>1.5661948420939752E-3</v>
      </c>
      <c r="N40" s="5">
        <f t="shared" si="12"/>
        <v>1.9387723153867597E-3</v>
      </c>
      <c r="O40" s="6">
        <f t="shared" si="12"/>
        <v>2.1635766536144013E-5</v>
      </c>
      <c r="Q40" s="11">
        <f t="shared" si="20"/>
        <v>4065845</v>
      </c>
      <c r="R40" s="11">
        <f t="shared" si="20"/>
        <v>515296</v>
      </c>
      <c r="S40" s="8">
        <f t="shared" si="20"/>
        <v>10689344.4</v>
      </c>
      <c r="U40" s="6">
        <f t="shared" si="13"/>
        <v>4.6521470969335253E-2</v>
      </c>
      <c r="V40" s="6">
        <f t="shared" si="13"/>
        <v>6.5054478024974646E-2</v>
      </c>
      <c r="W40" s="6">
        <f t="shared" si="13"/>
        <v>1.3088682569300763E-4</v>
      </c>
      <c r="Y40" s="8">
        <f t="shared" si="21"/>
        <v>1394945991620.491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133080</v>
      </c>
      <c r="D41" s="2">
        <v>14872</v>
      </c>
      <c r="E41" s="3">
        <v>1858052.4900000002</v>
      </c>
      <c r="G41" s="7">
        <f t="shared" si="14"/>
        <v>13.961921325518487</v>
      </c>
      <c r="H41" s="7">
        <f t="shared" si="15"/>
        <v>167.54305590622184</v>
      </c>
      <c r="I41" s="7">
        <f t="shared" si="16"/>
        <v>124.93628899946209</v>
      </c>
      <c r="J41" s="2">
        <f t="shared" si="17"/>
        <v>11090</v>
      </c>
      <c r="K41" s="18">
        <f t="shared" si="18"/>
        <v>8.948359332974718</v>
      </c>
      <c r="M41" s="5">
        <f t="shared" si="19"/>
        <v>1.5227037323358701E-3</v>
      </c>
      <c r="N41" s="5">
        <f t="shared" si="19"/>
        <v>1.8775426108245028E-3</v>
      </c>
      <c r="O41" s="6">
        <f t="shared" si="19"/>
        <v>2.2751123294997289E-5</v>
      </c>
      <c r="Q41" s="11">
        <f t="shared" si="20"/>
        <v>4198925</v>
      </c>
      <c r="R41" s="11">
        <f t="shared" si="20"/>
        <v>530168</v>
      </c>
      <c r="S41" s="8">
        <f t="shared" si="20"/>
        <v>12547396.890000001</v>
      </c>
      <c r="U41" s="6">
        <f t="shared" si="13"/>
        <v>4.8044174701671126E-2</v>
      </c>
      <c r="V41" s="6">
        <f t="shared" si="13"/>
        <v>6.6932020635799158E-2</v>
      </c>
      <c r="W41" s="6">
        <f t="shared" si="13"/>
        <v>1.5363794898800491E-4</v>
      </c>
      <c r="Y41" s="8">
        <f t="shared" si="21"/>
        <v>1353112165290.0281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135525</v>
      </c>
      <c r="D42" s="2">
        <v>14933</v>
      </c>
      <c r="E42" s="3">
        <v>2016793.8499999996</v>
      </c>
      <c r="G42" s="7">
        <f t="shared" si="14"/>
        <v>14.881341818852608</v>
      </c>
      <c r="H42" s="7">
        <f t="shared" si="15"/>
        <v>178.57610182623131</v>
      </c>
      <c r="I42" s="7">
        <f t="shared" si="16"/>
        <v>135.0561742449608</v>
      </c>
      <c r="J42" s="2">
        <f t="shared" si="17"/>
        <v>11293.75</v>
      </c>
      <c r="K42" s="18">
        <f t="shared" si="18"/>
        <v>9.0755374003884022</v>
      </c>
      <c r="M42" s="5">
        <f t="shared" si="19"/>
        <v>1.5506794659213916E-3</v>
      </c>
      <c r="N42" s="5">
        <f t="shared" si="19"/>
        <v>1.8852436664498588E-3</v>
      </c>
      <c r="O42" s="6">
        <f t="shared" si="19"/>
        <v>2.4694848928590955E-5</v>
      </c>
      <c r="Q42" s="11">
        <f t="shared" ref="Q42:S57" si="22">+Q41+C42</f>
        <v>4334450</v>
      </c>
      <c r="R42" s="11">
        <f t="shared" si="22"/>
        <v>545101</v>
      </c>
      <c r="S42" s="8">
        <f t="shared" si="22"/>
        <v>14564190.74</v>
      </c>
      <c r="U42" s="6">
        <f t="shared" si="13"/>
        <v>4.9594854167592517E-2</v>
      </c>
      <c r="V42" s="6">
        <f t="shared" si="13"/>
        <v>6.8817264302249007E-2</v>
      </c>
      <c r="W42" s="6">
        <f t="shared" si="13"/>
        <v>1.7833279791659587E-4</v>
      </c>
      <c r="Y42" s="8">
        <f t="shared" si="21"/>
        <v>1375220731269.0056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132276</v>
      </c>
      <c r="D43" s="2">
        <v>14565</v>
      </c>
      <c r="E43" s="3">
        <v>2109973.9700000007</v>
      </c>
      <c r="G43" s="7">
        <f t="shared" si="14"/>
        <v>15.951298572681369</v>
      </c>
      <c r="H43" s="7">
        <f t="shared" si="15"/>
        <v>191.41558287217643</v>
      </c>
      <c r="I43" s="7">
        <f t="shared" si="16"/>
        <v>144.86604668726403</v>
      </c>
      <c r="J43" s="2">
        <f t="shared" si="17"/>
        <v>11023</v>
      </c>
      <c r="K43" s="18">
        <f t="shared" si="18"/>
        <v>9.0817713697219364</v>
      </c>
      <c r="M43" s="5">
        <f t="shared" si="19"/>
        <v>1.5135043500034532E-3</v>
      </c>
      <c r="N43" s="5">
        <f t="shared" si="19"/>
        <v>1.8387848390706619E-3</v>
      </c>
      <c r="O43" s="6">
        <f t="shared" si="19"/>
        <v>2.5835802916797535E-5</v>
      </c>
      <c r="Q43" s="11">
        <f t="shared" si="22"/>
        <v>4466726</v>
      </c>
      <c r="R43" s="11">
        <f t="shared" si="22"/>
        <v>559666</v>
      </c>
      <c r="S43" s="8">
        <f t="shared" si="22"/>
        <v>16674164.710000001</v>
      </c>
      <c r="U43" s="6">
        <f t="shared" si="13"/>
        <v>5.1108358517595973E-2</v>
      </c>
      <c r="V43" s="6">
        <f t="shared" si="13"/>
        <v>7.0656049141319677E-2</v>
      </c>
      <c r="W43" s="6">
        <f t="shared" si="13"/>
        <v>2.0416860083339342E-4</v>
      </c>
      <c r="Y43" s="8">
        <f t="shared" si="21"/>
        <v>1339130260635.1343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134872</v>
      </c>
      <c r="D44" s="2">
        <v>14897</v>
      </c>
      <c r="E44" s="3">
        <v>2307255.0099999979</v>
      </c>
      <c r="G44" s="7">
        <f t="shared" si="14"/>
        <v>17.106997820155392</v>
      </c>
      <c r="H44" s="7">
        <f t="shared" si="15"/>
        <v>205.28397384186471</v>
      </c>
      <c r="I44" s="7">
        <f t="shared" si="16"/>
        <v>154.88051352621318</v>
      </c>
      <c r="J44" s="2">
        <f t="shared" si="17"/>
        <v>11239.333333333334</v>
      </c>
      <c r="K44" s="18">
        <f t="shared" si="18"/>
        <v>9.0536349600590729</v>
      </c>
      <c r="M44" s="5">
        <f t="shared" si="19"/>
        <v>1.5432078282807595E-3</v>
      </c>
      <c r="N44" s="5">
        <f t="shared" si="19"/>
        <v>1.8806987811627635E-3</v>
      </c>
      <c r="O44" s="6">
        <f t="shared" si="19"/>
        <v>2.8251431801859457E-5</v>
      </c>
      <c r="Q44" s="11">
        <f t="shared" si="22"/>
        <v>4601598</v>
      </c>
      <c r="R44" s="11">
        <f t="shared" si="22"/>
        <v>574563</v>
      </c>
      <c r="S44" s="8">
        <f t="shared" si="22"/>
        <v>18981419.719999999</v>
      </c>
      <c r="U44" s="6">
        <f t="shared" si="13"/>
        <v>5.2651566345876727E-2</v>
      </c>
      <c r="V44" s="6">
        <f t="shared" si="13"/>
        <v>7.2536747922482436E-2</v>
      </c>
      <c r="W44" s="6">
        <f t="shared" si="13"/>
        <v>2.3242003263525287E-4</v>
      </c>
      <c r="Y44" s="8">
        <f t="shared" si="21"/>
        <v>1361977659644.1975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137938</v>
      </c>
      <c r="D45" s="2">
        <v>14839</v>
      </c>
      <c r="E45" s="3">
        <v>2445987.1400000006</v>
      </c>
      <c r="G45" s="7">
        <f t="shared" si="14"/>
        <v>17.732511273180709</v>
      </c>
      <c r="H45" s="7">
        <f t="shared" si="15"/>
        <v>212.79013527816852</v>
      </c>
      <c r="I45" s="7">
        <f t="shared" si="16"/>
        <v>164.8350387492419</v>
      </c>
      <c r="J45" s="2">
        <f t="shared" si="17"/>
        <v>11494.833333333334</v>
      </c>
      <c r="K45" s="18">
        <f t="shared" si="18"/>
        <v>9.2956398679156269</v>
      </c>
      <c r="M45" s="5">
        <f t="shared" si="19"/>
        <v>1.5782890549364686E-3</v>
      </c>
      <c r="N45" s="5">
        <f t="shared" si="19"/>
        <v>1.8733764659779988E-3</v>
      </c>
      <c r="O45" s="6">
        <f t="shared" si="19"/>
        <v>2.9950152269443046E-5</v>
      </c>
      <c r="Q45" s="11">
        <f t="shared" si="22"/>
        <v>4739536</v>
      </c>
      <c r="R45" s="11">
        <f t="shared" si="22"/>
        <v>589402</v>
      </c>
      <c r="S45" s="8">
        <f t="shared" si="22"/>
        <v>21427406.859999999</v>
      </c>
      <c r="U45" s="6">
        <f t="shared" si="13"/>
        <v>5.4229855400813196E-2</v>
      </c>
      <c r="V45" s="6">
        <f t="shared" si="13"/>
        <v>7.4410124388460439E-2</v>
      </c>
      <c r="W45" s="6">
        <f t="shared" si="13"/>
        <v>2.6237018490469588E-4</v>
      </c>
      <c r="Y45" s="8">
        <f t="shared" si="21"/>
        <v>1391040075535.6116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134831</v>
      </c>
      <c r="D46" s="2">
        <v>14650</v>
      </c>
      <c r="E46" s="3">
        <v>2563501.6500000022</v>
      </c>
      <c r="G46" s="7">
        <f t="shared" si="14"/>
        <v>19.012702197565858</v>
      </c>
      <c r="H46" s="7">
        <f t="shared" si="15"/>
        <v>228.15242637079029</v>
      </c>
      <c r="I46" s="7">
        <f t="shared" si="16"/>
        <v>174.98304778157012</v>
      </c>
      <c r="J46" s="2">
        <f t="shared" si="17"/>
        <v>11235.916666666666</v>
      </c>
      <c r="K46" s="18">
        <f t="shared" si="18"/>
        <v>9.2034812286689416</v>
      </c>
      <c r="M46" s="5">
        <f t="shared" si="19"/>
        <v>1.5427387055498775E-3</v>
      </c>
      <c r="N46" s="5">
        <f t="shared" si="19"/>
        <v>1.849515818220748E-3</v>
      </c>
      <c r="O46" s="6">
        <f t="shared" si="19"/>
        <v>3.1389071309863281E-5</v>
      </c>
      <c r="Q46" s="11">
        <f t="shared" si="22"/>
        <v>4874367</v>
      </c>
      <c r="R46" s="11">
        <f t="shared" si="22"/>
        <v>604052</v>
      </c>
      <c r="S46" s="8">
        <f t="shared" si="22"/>
        <v>23990908.510000002</v>
      </c>
      <c r="U46" s="6">
        <f t="shared" si="13"/>
        <v>5.5772594106363073E-2</v>
      </c>
      <c r="V46" s="6">
        <f t="shared" si="13"/>
        <v>7.625964020668119E-2</v>
      </c>
      <c r="W46" s="6">
        <f t="shared" si="13"/>
        <v>2.9375925621455916E-4</v>
      </c>
      <c r="Y46" s="8">
        <f t="shared" si="21"/>
        <v>1355912455665.1396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131365</v>
      </c>
      <c r="D47" s="2">
        <v>14183</v>
      </c>
      <c r="E47" s="3">
        <v>2622201.879999999</v>
      </c>
      <c r="G47" s="7">
        <f t="shared" si="14"/>
        <v>19.961191184866586</v>
      </c>
      <c r="H47" s="7">
        <f t="shared" si="15"/>
        <v>239.53429421839903</v>
      </c>
      <c r="I47" s="7">
        <f t="shared" si="16"/>
        <v>184.88344355919051</v>
      </c>
      <c r="J47" s="2">
        <f t="shared" si="17"/>
        <v>10947.083333333334</v>
      </c>
      <c r="K47" s="18">
        <f t="shared" si="18"/>
        <v>9.2621448212648954</v>
      </c>
      <c r="M47" s="5">
        <f t="shared" si="19"/>
        <v>1.5030806717636126E-3</v>
      </c>
      <c r="N47" s="5">
        <f t="shared" si="19"/>
        <v>1.790558556302039E-3</v>
      </c>
      <c r="O47" s="6">
        <f t="shared" si="19"/>
        <v>3.2107832581335556E-5</v>
      </c>
      <c r="Q47" s="11">
        <f t="shared" si="22"/>
        <v>5005732</v>
      </c>
      <c r="R47" s="11">
        <f t="shared" si="22"/>
        <v>618235</v>
      </c>
      <c r="S47" s="8">
        <f t="shared" si="22"/>
        <v>26613110.390000001</v>
      </c>
      <c r="U47" s="6">
        <f t="shared" si="13"/>
        <v>5.7275674778126687E-2</v>
      </c>
      <c r="V47" s="6">
        <f t="shared" si="13"/>
        <v>7.8050198762983219E-2</v>
      </c>
      <c r="W47" s="6">
        <f t="shared" si="13"/>
        <v>3.2586708879589477E-4</v>
      </c>
      <c r="Y47" s="8">
        <f t="shared" si="21"/>
        <v>1318320946940.9331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131761</v>
      </c>
      <c r="D48" s="2">
        <v>14099</v>
      </c>
      <c r="E48" s="3">
        <v>2749386.0399999991</v>
      </c>
      <c r="G48" s="7">
        <f t="shared" si="14"/>
        <v>20.866463065702288</v>
      </c>
      <c r="H48" s="7">
        <f t="shared" si="15"/>
        <v>250.39755678842744</v>
      </c>
      <c r="I48" s="7">
        <f t="shared" si="16"/>
        <v>195.00574792538472</v>
      </c>
      <c r="J48" s="2">
        <f t="shared" si="17"/>
        <v>10980.083333333334</v>
      </c>
      <c r="K48" s="18">
        <f t="shared" si="18"/>
        <v>9.3454145684091063</v>
      </c>
      <c r="M48" s="5">
        <f t="shared" si="19"/>
        <v>1.5076117108228629E-3</v>
      </c>
      <c r="N48" s="5">
        <f t="shared" si="19"/>
        <v>1.7799538239654832E-3</v>
      </c>
      <c r="O48" s="6">
        <f t="shared" si="19"/>
        <v>3.3665152689838336E-5</v>
      </c>
      <c r="Q48" s="11">
        <f t="shared" si="22"/>
        <v>5137493</v>
      </c>
      <c r="R48" s="11">
        <f t="shared" si="22"/>
        <v>632334</v>
      </c>
      <c r="S48" s="8">
        <f t="shared" si="22"/>
        <v>29362496.43</v>
      </c>
      <c r="U48" s="6">
        <f t="shared" si="13"/>
        <v>5.8783286488949552E-2</v>
      </c>
      <c r="V48" s="6">
        <f t="shared" si="13"/>
        <v>7.9830152586948699E-2</v>
      </c>
      <c r="W48" s="6">
        <f t="shared" si="13"/>
        <v>3.5953224148573308E-4</v>
      </c>
      <c r="Y48" s="8">
        <f t="shared" si="21"/>
        <v>1319678397845.8533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134003</v>
      </c>
      <c r="D49" s="2">
        <v>14226</v>
      </c>
      <c r="E49" s="3">
        <v>2916474.5599999987</v>
      </c>
      <c r="G49" s="7">
        <f t="shared" si="14"/>
        <v>21.764248263098576</v>
      </c>
      <c r="H49" s="7">
        <f t="shared" si="15"/>
        <v>261.1709791571829</v>
      </c>
      <c r="I49" s="7">
        <f t="shared" si="16"/>
        <v>205.01016167580477</v>
      </c>
      <c r="J49" s="2">
        <f t="shared" si="17"/>
        <v>11166.916666666666</v>
      </c>
      <c r="K49" s="18">
        <f t="shared" si="18"/>
        <v>9.4195838605370454</v>
      </c>
      <c r="M49" s="5">
        <f t="shared" si="19"/>
        <v>1.5332647147896273E-3</v>
      </c>
      <c r="N49" s="5">
        <f t="shared" si="19"/>
        <v>1.7959871692838473E-3</v>
      </c>
      <c r="O49" s="6">
        <f t="shared" si="19"/>
        <v>3.5711086020655386E-5</v>
      </c>
      <c r="Q49" s="11">
        <f t="shared" si="22"/>
        <v>5271496</v>
      </c>
      <c r="R49" s="11">
        <f t="shared" si="22"/>
        <v>646560</v>
      </c>
      <c r="S49" s="8">
        <f t="shared" si="22"/>
        <v>32278970.989999998</v>
      </c>
      <c r="U49" s="6">
        <f t="shared" si="13"/>
        <v>6.0316551203739181E-2</v>
      </c>
      <c r="V49" s="6">
        <f t="shared" si="13"/>
        <v>8.1626139756232549E-2</v>
      </c>
      <c r="W49" s="6">
        <f t="shared" si="13"/>
        <v>3.9524332750638847E-4</v>
      </c>
      <c r="Y49" s="8">
        <f t="shared" si="21"/>
        <v>1339497050658.1125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132961</v>
      </c>
      <c r="D50" s="2">
        <v>14078</v>
      </c>
      <c r="E50" s="3">
        <v>3026780.7399999984</v>
      </c>
      <c r="G50" s="7">
        <f t="shared" si="14"/>
        <v>22.764425207391628</v>
      </c>
      <c r="H50" s="7">
        <f t="shared" si="15"/>
        <v>273.17310248869956</v>
      </c>
      <c r="I50" s="7">
        <f t="shared" si="16"/>
        <v>215.00076289245621</v>
      </c>
      <c r="J50" s="2">
        <f t="shared" si="17"/>
        <v>11080.083333333334</v>
      </c>
      <c r="K50" s="18">
        <f t="shared" si="18"/>
        <v>9.4445944026140083</v>
      </c>
      <c r="M50" s="5">
        <f t="shared" si="19"/>
        <v>1.5213421322145299E-3</v>
      </c>
      <c r="N50" s="5">
        <f t="shared" si="19"/>
        <v>1.7773026408813442E-3</v>
      </c>
      <c r="O50" s="6">
        <f t="shared" si="19"/>
        <v>3.706174189011371E-5</v>
      </c>
      <c r="Q50" s="11">
        <f t="shared" si="22"/>
        <v>5404457</v>
      </c>
      <c r="R50" s="11">
        <f t="shared" si="22"/>
        <v>660638</v>
      </c>
      <c r="S50" s="8">
        <f t="shared" si="22"/>
        <v>35305751.729999997</v>
      </c>
      <c r="U50" s="6">
        <f t="shared" si="13"/>
        <v>6.1837893335953707E-2</v>
      </c>
      <c r="V50" s="6">
        <f t="shared" si="13"/>
        <v>8.3403442397113892E-2</v>
      </c>
      <c r="W50" s="6">
        <f t="shared" si="13"/>
        <v>4.3230506939650218E-4</v>
      </c>
      <c r="Y50" s="8">
        <f t="shared" si="21"/>
        <v>1326169825374.1917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133563</v>
      </c>
      <c r="D51" s="2">
        <v>14005</v>
      </c>
      <c r="E51" s="3">
        <v>3150867.8700000048</v>
      </c>
      <c r="G51" s="7">
        <f t="shared" si="14"/>
        <v>23.590873744974317</v>
      </c>
      <c r="H51" s="7">
        <f t="shared" si="15"/>
        <v>283.09048493969181</v>
      </c>
      <c r="I51" s="7">
        <f t="shared" si="16"/>
        <v>224.98164012852587</v>
      </c>
      <c r="J51" s="2">
        <f t="shared" si="17"/>
        <v>11130.25</v>
      </c>
      <c r="K51" s="18">
        <f t="shared" si="18"/>
        <v>9.5368082827561587</v>
      </c>
      <c r="M51" s="5">
        <f t="shared" si="19"/>
        <v>1.528230226946016E-3</v>
      </c>
      <c r="N51" s="5">
        <f t="shared" si="19"/>
        <v>1.7680866234936229E-3</v>
      </c>
      <c r="O51" s="6">
        <f t="shared" si="19"/>
        <v>3.8581140082116617E-5</v>
      </c>
      <c r="Q51" s="11">
        <f t="shared" si="22"/>
        <v>5538020</v>
      </c>
      <c r="R51" s="11">
        <f t="shared" si="22"/>
        <v>674643</v>
      </c>
      <c r="S51" s="8">
        <f t="shared" si="22"/>
        <v>38456619.600000001</v>
      </c>
      <c r="U51" s="6">
        <f t="shared" si="13"/>
        <v>6.3366123562899723E-2</v>
      </c>
      <c r="V51" s="6">
        <f t="shared" si="13"/>
        <v>8.5171529020607525E-2</v>
      </c>
      <c r="W51" s="6">
        <f t="shared" si="13"/>
        <v>4.7088620947861881E-4</v>
      </c>
      <c r="Y51" s="8">
        <f t="shared" si="21"/>
        <v>1329760105637.4341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134465</v>
      </c>
      <c r="D52" s="2">
        <v>14046</v>
      </c>
      <c r="E52" s="3">
        <v>3300779.9200000018</v>
      </c>
      <c r="G52" s="7">
        <f t="shared" si="14"/>
        <v>24.547502472762442</v>
      </c>
      <c r="H52" s="7">
        <f t="shared" si="15"/>
        <v>294.57002967314929</v>
      </c>
      <c r="I52" s="7">
        <f t="shared" si="16"/>
        <v>234.99785846504355</v>
      </c>
      <c r="J52" s="2">
        <f t="shared" si="17"/>
        <v>11205.416666666666</v>
      </c>
      <c r="K52" s="18">
        <f t="shared" si="18"/>
        <v>9.5731880962551621</v>
      </c>
      <c r="M52" s="5">
        <f t="shared" si="19"/>
        <v>1.5385509270254192E-3</v>
      </c>
      <c r="N52" s="5">
        <f t="shared" si="19"/>
        <v>1.7732627428483705E-3</v>
      </c>
      <c r="O52" s="6">
        <f t="shared" si="19"/>
        <v>4.0416754281022123E-5</v>
      </c>
      <c r="Q52" s="11">
        <f t="shared" si="22"/>
        <v>5672485</v>
      </c>
      <c r="R52" s="11">
        <f t="shared" si="22"/>
        <v>688689</v>
      </c>
      <c r="S52" s="8">
        <f t="shared" si="22"/>
        <v>41757399.520000003</v>
      </c>
      <c r="U52" s="6">
        <f t="shared" si="13"/>
        <v>6.4904674489925138E-2</v>
      </c>
      <c r="V52" s="6">
        <f t="shared" si="13"/>
        <v>8.6944791763455889E-2</v>
      </c>
      <c r="W52" s="6">
        <f t="shared" si="13"/>
        <v>5.1130296375964093E-4</v>
      </c>
      <c r="Y52" s="8">
        <f t="shared" si="21"/>
        <v>1335929930734.6282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136498</v>
      </c>
      <c r="D53" s="2">
        <v>14202</v>
      </c>
      <c r="E53" s="3">
        <v>3478542.4499999955</v>
      </c>
      <c r="G53" s="7">
        <f t="shared" si="14"/>
        <v>25.484200867411943</v>
      </c>
      <c r="H53" s="7">
        <f t="shared" si="15"/>
        <v>305.81041040894331</v>
      </c>
      <c r="I53" s="7">
        <f t="shared" si="16"/>
        <v>244.93328052386957</v>
      </c>
      <c r="J53" s="2">
        <f t="shared" si="17"/>
        <v>11374.833333333334</v>
      </c>
      <c r="K53" s="18">
        <f t="shared" si="18"/>
        <v>9.6111815237290514</v>
      </c>
      <c r="M53" s="5">
        <f t="shared" si="19"/>
        <v>1.5618125492664683E-3</v>
      </c>
      <c r="N53" s="5">
        <f t="shared" si="19"/>
        <v>1.792957245759117E-3</v>
      </c>
      <c r="O53" s="6">
        <f t="shared" si="19"/>
        <v>4.2593386673824176E-5</v>
      </c>
      <c r="Q53" s="11">
        <f t="shared" si="22"/>
        <v>5808983</v>
      </c>
      <c r="R53" s="11">
        <f t="shared" si="22"/>
        <v>702891</v>
      </c>
      <c r="S53" s="8">
        <f t="shared" si="22"/>
        <v>45235941.969999999</v>
      </c>
      <c r="U53" s="6">
        <f t="shared" si="13"/>
        <v>6.6466487039191613E-2</v>
      </c>
      <c r="V53" s="6">
        <f t="shared" si="13"/>
        <v>8.8737749009215008E-2</v>
      </c>
      <c r="W53" s="6">
        <f t="shared" si="13"/>
        <v>5.5389635043346513E-4</v>
      </c>
      <c r="Y53" s="8">
        <f t="shared" si="21"/>
        <v>1353337408828.0605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142745</v>
      </c>
      <c r="D54" s="2">
        <v>14783</v>
      </c>
      <c r="E54" s="3">
        <v>3769282.8000000045</v>
      </c>
      <c r="G54" s="7">
        <f t="shared" si="14"/>
        <v>26.405708080843493</v>
      </c>
      <c r="H54" s="7">
        <f t="shared" si="15"/>
        <v>316.8684969701219</v>
      </c>
      <c r="I54" s="7">
        <f t="shared" si="16"/>
        <v>254.9741459784891</v>
      </c>
      <c r="J54" s="2">
        <f t="shared" si="17"/>
        <v>11895.416666666666</v>
      </c>
      <c r="K54" s="18">
        <f t="shared" si="18"/>
        <v>9.6560238111344106</v>
      </c>
      <c r="M54" s="5">
        <f t="shared" si="19"/>
        <v>1.6332908346279214E-3</v>
      </c>
      <c r="N54" s="5">
        <f t="shared" si="19"/>
        <v>1.8663066444202948E-3</v>
      </c>
      <c r="O54" s="6">
        <f t="shared" si="19"/>
        <v>4.6153388119036777E-5</v>
      </c>
      <c r="Q54" s="11">
        <f t="shared" si="22"/>
        <v>5951728</v>
      </c>
      <c r="R54" s="11">
        <f t="shared" si="22"/>
        <v>717674</v>
      </c>
      <c r="S54" s="8">
        <f t="shared" si="22"/>
        <v>49005224.770000003</v>
      </c>
      <c r="U54" s="6">
        <f t="shared" si="13"/>
        <v>6.8099777873819531E-2</v>
      </c>
      <c r="V54" s="6">
        <f t="shared" si="13"/>
        <v>9.0604055653635301E-2</v>
      </c>
      <c r="W54" s="6">
        <f t="shared" si="13"/>
        <v>6.0004973855250188E-4</v>
      </c>
      <c r="Y54" s="8">
        <f t="shared" si="21"/>
        <v>1412406433751.6108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133922</v>
      </c>
      <c r="D55" s="2">
        <v>13698</v>
      </c>
      <c r="E55" s="3">
        <v>3629317.849999994</v>
      </c>
      <c r="G55" s="7">
        <f t="shared" si="14"/>
        <v>27.100236331595958</v>
      </c>
      <c r="H55" s="7">
        <f t="shared" si="15"/>
        <v>325.20283597915147</v>
      </c>
      <c r="I55" s="7">
        <f t="shared" si="16"/>
        <v>264.95239085997912</v>
      </c>
      <c r="J55" s="2">
        <f t="shared" si="17"/>
        <v>11160.166666666666</v>
      </c>
      <c r="K55" s="18">
        <f t="shared" si="18"/>
        <v>9.7767557307636146</v>
      </c>
      <c r="M55" s="5">
        <f t="shared" si="19"/>
        <v>1.5323379113456898E-3</v>
      </c>
      <c r="N55" s="5">
        <f t="shared" si="19"/>
        <v>1.729328851739782E-3</v>
      </c>
      <c r="O55" s="6">
        <f t="shared" si="19"/>
        <v>4.4439572254540737E-5</v>
      </c>
      <c r="Q55" s="11">
        <f t="shared" si="22"/>
        <v>6085650</v>
      </c>
      <c r="R55" s="11">
        <f t="shared" si="22"/>
        <v>731372</v>
      </c>
      <c r="S55" s="8">
        <f t="shared" si="22"/>
        <v>52634542.619999997</v>
      </c>
      <c r="U55" s="6">
        <f t="shared" si="13"/>
        <v>6.9632115785165219E-2</v>
      </c>
      <c r="V55" s="6">
        <f t="shared" si="13"/>
        <v>9.233338450537508E-2</v>
      </c>
      <c r="W55" s="6">
        <f t="shared" si="13"/>
        <v>6.4448931080704258E-4</v>
      </c>
      <c r="Y55" s="8">
        <f t="shared" si="21"/>
        <v>1323080006744.2849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136008</v>
      </c>
      <c r="D56" s="2">
        <v>13962</v>
      </c>
      <c r="E56" s="3">
        <v>3839820.3300000057</v>
      </c>
      <c r="G56" s="7">
        <f t="shared" si="14"/>
        <v>28.232312290453546</v>
      </c>
      <c r="H56" s="7">
        <f t="shared" si="15"/>
        <v>338.78774748544254</v>
      </c>
      <c r="I56" s="7">
        <f t="shared" si="16"/>
        <v>275.01936183927847</v>
      </c>
      <c r="J56" s="2">
        <f t="shared" si="17"/>
        <v>11334</v>
      </c>
      <c r="K56" s="18">
        <f t="shared" si="18"/>
        <v>9.7412978083369151</v>
      </c>
      <c r="M56" s="5">
        <f t="shared" si="19"/>
        <v>1.5562059605315375E-3</v>
      </c>
      <c r="N56" s="5">
        <f t="shared" si="19"/>
        <v>1.7626580105118148E-3</v>
      </c>
      <c r="O56" s="6">
        <f t="shared" si="19"/>
        <v>4.7017092481853028E-5</v>
      </c>
      <c r="Q56" s="11">
        <f t="shared" si="22"/>
        <v>6221658</v>
      </c>
      <c r="R56" s="11">
        <f t="shared" si="22"/>
        <v>745334</v>
      </c>
      <c r="S56" s="8">
        <f t="shared" si="22"/>
        <v>56474362.950000003</v>
      </c>
      <c r="U56" s="6">
        <f t="shared" si="13"/>
        <v>7.1188321745696753E-2</v>
      </c>
      <c r="V56" s="6">
        <f t="shared" si="13"/>
        <v>9.4096042515886893E-2</v>
      </c>
      <c r="W56" s="6">
        <f t="shared" si="13"/>
        <v>6.9150640328889559E-4</v>
      </c>
      <c r="Y56" s="8">
        <f t="shared" si="21"/>
        <v>1340337743122.7729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135086</v>
      </c>
      <c r="D57" s="2">
        <v>13734</v>
      </c>
      <c r="E57" s="3">
        <v>3914351.6899999976</v>
      </c>
      <c r="G57" s="7">
        <f t="shared" si="14"/>
        <v>28.976738448099713</v>
      </c>
      <c r="H57" s="7">
        <f t="shared" si="15"/>
        <v>347.72086137719657</v>
      </c>
      <c r="I57" s="7">
        <f t="shared" si="16"/>
        <v>285.01177297218567</v>
      </c>
      <c r="J57" s="2">
        <f t="shared" si="17"/>
        <v>11257.166666666666</v>
      </c>
      <c r="K57" s="18">
        <f t="shared" si="18"/>
        <v>9.8358817533129468</v>
      </c>
      <c r="M57" s="5">
        <f t="shared" si="19"/>
        <v>1.5456564200956068E-3</v>
      </c>
      <c r="N57" s="5">
        <f t="shared" si="19"/>
        <v>1.7338737370268774E-3</v>
      </c>
      <c r="O57" s="6">
        <f t="shared" si="19"/>
        <v>4.7929699725098157E-5</v>
      </c>
      <c r="Q57" s="11">
        <f t="shared" si="22"/>
        <v>6356744</v>
      </c>
      <c r="R57" s="11">
        <f t="shared" si="22"/>
        <v>759068</v>
      </c>
      <c r="S57" s="8">
        <f t="shared" si="22"/>
        <v>60388714.640000001</v>
      </c>
      <c r="U57" s="6">
        <f t="shared" si="13"/>
        <v>7.2733978165792371E-2</v>
      </c>
      <c r="V57" s="6">
        <f t="shared" si="13"/>
        <v>9.5829916252913774E-2</v>
      </c>
      <c r="W57" s="6">
        <f t="shared" si="13"/>
        <v>7.3943610301399382E-4</v>
      </c>
      <c r="Y57" s="8">
        <f t="shared" si="21"/>
        <v>1329065329940.0005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135966</v>
      </c>
      <c r="D58" s="2">
        <v>13772</v>
      </c>
      <c r="E58" s="3">
        <v>4061877.9799999967</v>
      </c>
      <c r="G58" s="7">
        <f t="shared" si="14"/>
        <v>29.874218407543037</v>
      </c>
      <c r="H58" s="7">
        <f t="shared" si="15"/>
        <v>358.49062089051642</v>
      </c>
      <c r="I58" s="7">
        <f t="shared" si="16"/>
        <v>294.93740778390912</v>
      </c>
      <c r="J58" s="2">
        <f t="shared" si="17"/>
        <v>11330.5</v>
      </c>
      <c r="K58" s="18">
        <f t="shared" si="18"/>
        <v>9.8726401394133028</v>
      </c>
      <c r="M58" s="5">
        <f t="shared" si="19"/>
        <v>1.5557253957828292E-3</v>
      </c>
      <c r="N58" s="5">
        <f t="shared" si="19"/>
        <v>1.7386711159410337E-3</v>
      </c>
      <c r="O58" s="6">
        <f t="shared" si="19"/>
        <v>4.9736101229419222E-5</v>
      </c>
      <c r="Q58" s="11">
        <f t="shared" ref="Q58:S73" si="23">+Q57+C58</f>
        <v>6492710</v>
      </c>
      <c r="R58" s="11">
        <f t="shared" si="23"/>
        <v>772840</v>
      </c>
      <c r="S58" s="8">
        <f t="shared" si="23"/>
        <v>64450592.619999997</v>
      </c>
      <c r="U58" s="6">
        <f t="shared" si="13"/>
        <v>7.4289703561575202E-2</v>
      </c>
      <c r="V58" s="6">
        <f t="shared" si="13"/>
        <v>9.7568587368854806E-2</v>
      </c>
      <c r="W58" s="6">
        <f t="shared" si="13"/>
        <v>7.8917220424341297E-4</v>
      </c>
      <c r="Y58" s="8">
        <f t="shared" si="21"/>
        <v>1335072847753.2166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135425</v>
      </c>
      <c r="D59" s="2">
        <v>13661</v>
      </c>
      <c r="E59" s="3">
        <v>4166361.4499999955</v>
      </c>
      <c r="G59" s="7">
        <f t="shared" si="14"/>
        <v>30.765083625623006</v>
      </c>
      <c r="H59" s="7">
        <f t="shared" si="15"/>
        <v>369.18100350747608</v>
      </c>
      <c r="I59" s="7">
        <f t="shared" si="16"/>
        <v>304.98217187614341</v>
      </c>
      <c r="J59" s="2">
        <f t="shared" si="17"/>
        <v>11285.416666666666</v>
      </c>
      <c r="K59" s="18">
        <f t="shared" si="18"/>
        <v>9.913256716199399</v>
      </c>
      <c r="M59" s="5">
        <f t="shared" si="19"/>
        <v>1.5495352641387526E-3</v>
      </c>
      <c r="N59" s="5">
        <f t="shared" si="19"/>
        <v>1.7246577196391563E-3</v>
      </c>
      <c r="O59" s="6">
        <f t="shared" si="19"/>
        <v>5.1015460300840892E-5</v>
      </c>
      <c r="Q59" s="11">
        <f t="shared" si="23"/>
        <v>6628135</v>
      </c>
      <c r="R59" s="11">
        <f t="shared" si="23"/>
        <v>786501</v>
      </c>
      <c r="S59" s="8">
        <f t="shared" si="23"/>
        <v>68616954.069999993</v>
      </c>
      <c r="U59" s="6">
        <f t="shared" si="13"/>
        <v>7.5839238825713945E-2</v>
      </c>
      <c r="V59" s="6">
        <f t="shared" si="13"/>
        <v>9.9293245088493964E-2</v>
      </c>
      <c r="W59" s="6">
        <f t="shared" si="13"/>
        <v>8.4018766454425388E-4</v>
      </c>
      <c r="Y59" s="8">
        <f t="shared" si="21"/>
        <v>1327142767446.9155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141120</v>
      </c>
      <c r="D60" s="2">
        <v>14160</v>
      </c>
      <c r="E60" s="3">
        <v>4460537.8400000036</v>
      </c>
      <c r="G60" s="7">
        <f t="shared" si="14"/>
        <v>31.608119614512496</v>
      </c>
      <c r="H60" s="7">
        <f t="shared" si="15"/>
        <v>379.29743537414993</v>
      </c>
      <c r="I60" s="7">
        <f t="shared" si="16"/>
        <v>315.00973446327708</v>
      </c>
      <c r="J60" s="2">
        <f t="shared" si="17"/>
        <v>11760</v>
      </c>
      <c r="K60" s="18">
        <f t="shared" si="18"/>
        <v>9.9661016949152543</v>
      </c>
      <c r="M60" s="5">
        <f t="shared" si="19"/>
        <v>1.614697555660039E-3</v>
      </c>
      <c r="N60" s="5">
        <f t="shared" si="19"/>
        <v>1.787654879590839E-3</v>
      </c>
      <c r="O60" s="6">
        <f t="shared" si="19"/>
        <v>5.4617534706912911E-5</v>
      </c>
      <c r="Q60" s="11">
        <f t="shared" si="23"/>
        <v>6769255</v>
      </c>
      <c r="R60" s="11">
        <f t="shared" si="23"/>
        <v>800661</v>
      </c>
      <c r="S60" s="8">
        <f t="shared" si="23"/>
        <v>73077491.909999996</v>
      </c>
      <c r="U60" s="6">
        <f t="shared" si="13"/>
        <v>7.7453936381373989E-2</v>
      </c>
      <c r="V60" s="6">
        <f t="shared" si="13"/>
        <v>0.10108089996808481</v>
      </c>
      <c r="W60" s="6">
        <f t="shared" si="13"/>
        <v>8.9480519925116682E-4</v>
      </c>
      <c r="Y60" s="8">
        <f t="shared" si="21"/>
        <v>1380373768732.3284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185294</v>
      </c>
      <c r="D61" s="2">
        <v>17972</v>
      </c>
      <c r="E61" s="3">
        <v>5841030.8200000077</v>
      </c>
      <c r="G61" s="7">
        <f t="shared" si="14"/>
        <v>31.523043487646699</v>
      </c>
      <c r="H61" s="7">
        <f t="shared" si="15"/>
        <v>378.27652185176038</v>
      </c>
      <c r="I61" s="7">
        <f t="shared" si="16"/>
        <v>325.00727910082395</v>
      </c>
      <c r="J61" s="2">
        <f t="shared" si="17"/>
        <v>15441.166666666666</v>
      </c>
      <c r="K61" s="18">
        <f t="shared" si="18"/>
        <v>10.310149120854662</v>
      </c>
      <c r="M61" s="5">
        <f t="shared" si="19"/>
        <v>2.1201372511229538E-3</v>
      </c>
      <c r="N61" s="5">
        <f t="shared" si="19"/>
        <v>2.2689077327688249E-3</v>
      </c>
      <c r="O61" s="6">
        <f t="shared" si="19"/>
        <v>7.1521129285050109E-5</v>
      </c>
      <c r="Q61" s="11">
        <f t="shared" si="23"/>
        <v>6954549</v>
      </c>
      <c r="R61" s="11">
        <f t="shared" si="23"/>
        <v>818633</v>
      </c>
      <c r="S61" s="8">
        <f t="shared" si="23"/>
        <v>78918522.730000004</v>
      </c>
      <c r="U61" s="6">
        <f t="shared" si="13"/>
        <v>7.9574073632496939E-2</v>
      </c>
      <c r="V61" s="6">
        <f t="shared" si="13"/>
        <v>0.10334980770085363</v>
      </c>
      <c r="W61" s="6">
        <f t="shared" si="13"/>
        <v>9.6632632853621689E-4</v>
      </c>
      <c r="Y61" s="8">
        <f t="shared" si="21"/>
        <v>1812806004041.5964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142563</v>
      </c>
      <c r="D62" s="2">
        <v>14208</v>
      </c>
      <c r="E62" s="3">
        <v>4759143.3399999887</v>
      </c>
      <c r="G62" s="7">
        <f t="shared" si="14"/>
        <v>33.382738438444676</v>
      </c>
      <c r="H62" s="7">
        <f t="shared" si="15"/>
        <v>400.59286126133611</v>
      </c>
      <c r="I62" s="7">
        <f t="shared" si="16"/>
        <v>334.96222832207127</v>
      </c>
      <c r="J62" s="2">
        <f t="shared" si="17"/>
        <v>11880.25</v>
      </c>
      <c r="K62" s="18">
        <f t="shared" si="18"/>
        <v>10.033994932432432</v>
      </c>
      <c r="M62" s="5">
        <f t="shared" si="19"/>
        <v>1.6312083873835186E-3</v>
      </c>
      <c r="N62" s="5">
        <f t="shared" si="19"/>
        <v>1.7937147266402997E-3</v>
      </c>
      <c r="O62" s="6">
        <f t="shared" si="19"/>
        <v>5.8273841826128889E-5</v>
      </c>
      <c r="Q62" s="11">
        <f t="shared" si="23"/>
        <v>7097112</v>
      </c>
      <c r="R62" s="11">
        <f t="shared" si="23"/>
        <v>832841</v>
      </c>
      <c r="S62" s="8">
        <f t="shared" si="23"/>
        <v>83677666.069999993</v>
      </c>
      <c r="U62" s="6">
        <f t="shared" si="13"/>
        <v>8.1205282019880462E-2</v>
      </c>
      <c r="V62" s="6">
        <f t="shared" si="13"/>
        <v>0.10514352242749393</v>
      </c>
      <c r="W62" s="6">
        <f t="shared" si="13"/>
        <v>1.0246001703623458E-3</v>
      </c>
      <c r="Y62" s="8">
        <f t="shared" si="21"/>
        <v>1389011978440.3772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140633</v>
      </c>
      <c r="D63" s="2">
        <v>14048</v>
      </c>
      <c r="E63" s="3">
        <v>4846777.9400000125</v>
      </c>
      <c r="G63" s="7">
        <f t="shared" si="14"/>
        <v>34.464015842654376</v>
      </c>
      <c r="H63" s="7">
        <f t="shared" si="15"/>
        <v>413.56819011185252</v>
      </c>
      <c r="I63" s="7">
        <f t="shared" si="16"/>
        <v>345.01551395216489</v>
      </c>
      <c r="J63" s="2">
        <f t="shared" si="17"/>
        <v>11719.416666666666</v>
      </c>
      <c r="K63" s="18">
        <f t="shared" si="18"/>
        <v>10.010891230068337</v>
      </c>
      <c r="M63" s="5">
        <f t="shared" si="19"/>
        <v>1.6091252929785874E-3</v>
      </c>
      <c r="N63" s="5">
        <f t="shared" si="19"/>
        <v>1.7735152364754313E-3</v>
      </c>
      <c r="O63" s="6">
        <f t="shared" si="19"/>
        <v>5.9346893099028242E-5</v>
      </c>
      <c r="Q63" s="11">
        <f t="shared" si="23"/>
        <v>7237745</v>
      </c>
      <c r="R63" s="11">
        <f t="shared" si="23"/>
        <v>846889</v>
      </c>
      <c r="S63" s="8">
        <f t="shared" si="23"/>
        <v>88524444.010000005</v>
      </c>
      <c r="U63" s="6">
        <f t="shared" si="13"/>
        <v>8.2814407312859051E-2</v>
      </c>
      <c r="V63" s="6">
        <f t="shared" si="13"/>
        <v>0.10691703766396936</v>
      </c>
      <c r="W63" s="6">
        <f t="shared" si="13"/>
        <v>1.083947063461374E-3</v>
      </c>
      <c r="Y63" s="8">
        <f t="shared" si="21"/>
        <v>1366921206498.1396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189838</v>
      </c>
      <c r="D64" s="2">
        <v>18341</v>
      </c>
      <c r="E64" s="3">
        <v>6491332.1799999923</v>
      </c>
      <c r="G64" s="7">
        <f t="shared" si="14"/>
        <v>34.194061146872556</v>
      </c>
      <c r="H64" s="7">
        <f t="shared" si="15"/>
        <v>410.32873376247068</v>
      </c>
      <c r="I64" s="7">
        <f t="shared" si="16"/>
        <v>353.92465950602434</v>
      </c>
      <c r="J64" s="2">
        <f t="shared" si="17"/>
        <v>15819.833333333334</v>
      </c>
      <c r="K64" s="18">
        <f t="shared" si="18"/>
        <v>10.350471620958508</v>
      </c>
      <c r="M64" s="5">
        <f t="shared" si="19"/>
        <v>2.1721297801260663E-3</v>
      </c>
      <c r="N64" s="5">
        <f t="shared" si="19"/>
        <v>2.3154928069615524E-3</v>
      </c>
      <c r="O64" s="6">
        <f t="shared" si="19"/>
        <v>7.9483814139159949E-5</v>
      </c>
      <c r="Q64" s="11">
        <f t="shared" si="23"/>
        <v>7427583</v>
      </c>
      <c r="R64" s="11">
        <f t="shared" si="23"/>
        <v>865230</v>
      </c>
      <c r="S64" s="8">
        <f t="shared" si="23"/>
        <v>95015776.189999998</v>
      </c>
      <c r="U64" s="6">
        <f t="shared" si="13"/>
        <v>8.498653709298512E-2</v>
      </c>
      <c r="V64" s="6">
        <f t="shared" si="13"/>
        <v>0.10923253047093091</v>
      </c>
      <c r="W64" s="6">
        <f t="shared" si="13"/>
        <v>1.1634308776005339E-3</v>
      </c>
      <c r="Y64" s="8">
        <f t="shared" si="21"/>
        <v>1846289869170.363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220109</v>
      </c>
      <c r="D65" s="2">
        <v>20994</v>
      </c>
      <c r="E65" s="3">
        <v>7638296.2800000012</v>
      </c>
      <c r="G65" s="7">
        <f t="shared" si="14"/>
        <v>34.702335115783548</v>
      </c>
      <c r="H65" s="7">
        <f t="shared" si="15"/>
        <v>416.4280213894026</v>
      </c>
      <c r="I65" s="7">
        <f t="shared" si="16"/>
        <v>363.83234638468139</v>
      </c>
      <c r="J65" s="2">
        <f t="shared" si="17"/>
        <v>18342.416666666668</v>
      </c>
      <c r="K65" s="18">
        <f t="shared" si="18"/>
        <v>10.48437648852053</v>
      </c>
      <c r="M65" s="5">
        <f t="shared" si="19"/>
        <v>2.5184911017486927E-3</v>
      </c>
      <c r="N65" s="5">
        <f t="shared" si="19"/>
        <v>2.6504256032577737E-3</v>
      </c>
      <c r="O65" s="6">
        <f t="shared" si="19"/>
        <v>9.3527939261823077E-5</v>
      </c>
      <c r="Q65" s="11">
        <f t="shared" si="23"/>
        <v>7647692</v>
      </c>
      <c r="R65" s="11">
        <f t="shared" si="23"/>
        <v>886224</v>
      </c>
      <c r="S65" s="8">
        <f t="shared" si="23"/>
        <v>102654072.47</v>
      </c>
      <c r="U65" s="6">
        <f t="shared" si="13"/>
        <v>8.7505028194733811E-2</v>
      </c>
      <c r="V65" s="6">
        <f t="shared" si="13"/>
        <v>0.11188295607418869</v>
      </c>
      <c r="W65" s="6">
        <f t="shared" si="13"/>
        <v>1.2569588168623571E-3</v>
      </c>
      <c r="Y65" s="8">
        <f t="shared" si="21"/>
        <v>2138277203459.7195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146069</v>
      </c>
      <c r="D66" s="2">
        <v>14441</v>
      </c>
      <c r="E66" s="3">
        <v>5415011.700000003</v>
      </c>
      <c r="G66" s="7">
        <f t="shared" si="14"/>
        <v>37.071601092634324</v>
      </c>
      <c r="H66" s="7">
        <f t="shared" si="15"/>
        <v>444.85921311161189</v>
      </c>
      <c r="I66" s="7">
        <f t="shared" si="16"/>
        <v>374.97484246243357</v>
      </c>
      <c r="J66" s="2">
        <f t="shared" si="17"/>
        <v>12172.416666666666</v>
      </c>
      <c r="K66" s="18">
        <f t="shared" si="18"/>
        <v>10.114881240911295</v>
      </c>
      <c r="M66" s="5">
        <f t="shared" si="19"/>
        <v>1.671324101882839E-3</v>
      </c>
      <c r="N66" s="5">
        <f t="shared" si="19"/>
        <v>1.8231302341928889E-3</v>
      </c>
      <c r="O66" s="6">
        <f t="shared" si="19"/>
        <v>6.6304692409713855E-5</v>
      </c>
      <c r="Q66" s="11">
        <f t="shared" si="23"/>
        <v>7793761</v>
      </c>
      <c r="R66" s="11">
        <f t="shared" si="23"/>
        <v>900665</v>
      </c>
      <c r="S66" s="8">
        <f t="shared" si="23"/>
        <v>108069084.17</v>
      </c>
      <c r="U66" s="6">
        <f t="shared" si="13"/>
        <v>8.9176352296616648E-2</v>
      </c>
      <c r="V66" s="6">
        <f t="shared" si="13"/>
        <v>0.11370608630838158</v>
      </c>
      <c r="W66" s="6">
        <f t="shared" si="13"/>
        <v>1.323263509272071E-3</v>
      </c>
      <c r="Y66" s="8">
        <f t="shared" si="21"/>
        <v>1411542752956.2085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171548</v>
      </c>
      <c r="D67" s="2">
        <v>17125</v>
      </c>
      <c r="E67" s="3">
        <v>6585982.3299999982</v>
      </c>
      <c r="G67" s="7">
        <f t="shared" si="14"/>
        <v>38.391484191013582</v>
      </c>
      <c r="H67" s="7">
        <f t="shared" si="15"/>
        <v>460.69781029216301</v>
      </c>
      <c r="I67" s="7">
        <f t="shared" si="16"/>
        <v>384.58290978102178</v>
      </c>
      <c r="J67" s="2">
        <f t="shared" si="17"/>
        <v>14295.666666666666</v>
      </c>
      <c r="K67" s="18">
        <f t="shared" si="18"/>
        <v>10.017401459854014</v>
      </c>
      <c r="M67" s="5">
        <f t="shared" si="19"/>
        <v>1.9628552740814085E-3</v>
      </c>
      <c r="N67" s="5">
        <f t="shared" si="19"/>
        <v>2.1619766817085537E-3</v>
      </c>
      <c r="O67" s="6">
        <f t="shared" si="19"/>
        <v>8.0642768067603664E-5</v>
      </c>
      <c r="Q67" s="11">
        <f t="shared" si="23"/>
        <v>7965309</v>
      </c>
      <c r="R67" s="11">
        <f t="shared" si="23"/>
        <v>917790</v>
      </c>
      <c r="S67" s="8">
        <f t="shared" si="23"/>
        <v>114655066.5</v>
      </c>
      <c r="U67" s="6">
        <f t="shared" si="13"/>
        <v>9.1139207570698058E-2</v>
      </c>
      <c r="V67" s="6">
        <f t="shared" si="13"/>
        <v>0.11586806299009013</v>
      </c>
      <c r="W67" s="6">
        <f t="shared" si="13"/>
        <v>1.4039062773396746E-3</v>
      </c>
      <c r="Y67" s="8">
        <f t="shared" si="21"/>
        <v>1652887005937.4998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149512</v>
      </c>
      <c r="D68" s="2">
        <v>14715</v>
      </c>
      <c r="E68" s="3">
        <v>5811357.950000003</v>
      </c>
      <c r="G68" s="7">
        <f t="shared" si="14"/>
        <v>38.868839624913072</v>
      </c>
      <c r="H68" s="7">
        <f t="shared" si="15"/>
        <v>466.42607549895683</v>
      </c>
      <c r="I68" s="7">
        <f t="shared" si="16"/>
        <v>394.92748555895366</v>
      </c>
      <c r="J68" s="2">
        <f t="shared" si="17"/>
        <v>12459.333333333334</v>
      </c>
      <c r="K68" s="18">
        <f t="shared" si="18"/>
        <v>10.160516479782535</v>
      </c>
      <c r="M68" s="5">
        <f t="shared" si="19"/>
        <v>1.7107189692590968E-3</v>
      </c>
      <c r="N68" s="5">
        <f t="shared" si="19"/>
        <v>1.8577218611002257E-3</v>
      </c>
      <c r="O68" s="6">
        <f t="shared" si="19"/>
        <v>7.1157796641047925E-5</v>
      </c>
      <c r="Q68" s="11">
        <f t="shared" si="23"/>
        <v>8114821</v>
      </c>
      <c r="R68" s="11">
        <f t="shared" si="23"/>
        <v>932505</v>
      </c>
      <c r="S68" s="8">
        <f t="shared" si="23"/>
        <v>120466424.45</v>
      </c>
      <c r="U68" s="6">
        <f t="shared" si="13"/>
        <v>9.2849926539957148E-2</v>
      </c>
      <c r="V68" s="6">
        <f t="shared" si="13"/>
        <v>0.11772578485119035</v>
      </c>
      <c r="W68" s="6">
        <f t="shared" si="13"/>
        <v>1.4750640739807225E-3</v>
      </c>
      <c r="Y68" s="8">
        <f t="shared" si="21"/>
        <v>1439032870660.8708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147578</v>
      </c>
      <c r="D69" s="2">
        <v>14513</v>
      </c>
      <c r="E69" s="3">
        <v>5877858.7300000042</v>
      </c>
      <c r="G69" s="7">
        <f t="shared" si="14"/>
        <v>39.828827670791071</v>
      </c>
      <c r="H69" s="7">
        <f t="shared" si="15"/>
        <v>477.94593204949285</v>
      </c>
      <c r="I69" s="7">
        <f t="shared" si="16"/>
        <v>405.00645834768858</v>
      </c>
      <c r="J69" s="2">
        <f t="shared" si="17"/>
        <v>12298.166666666666</v>
      </c>
      <c r="K69" s="18">
        <f t="shared" si="18"/>
        <v>10.1686763591263</v>
      </c>
      <c r="M69" s="5">
        <f t="shared" si="19"/>
        <v>1.6885901067828601E-3</v>
      </c>
      <c r="N69" s="5">
        <f t="shared" si="19"/>
        <v>1.8322200047670796E-3</v>
      </c>
      <c r="O69" s="6">
        <f t="shared" si="19"/>
        <v>7.1972072584884969E-5</v>
      </c>
      <c r="Q69" s="11">
        <f t="shared" si="23"/>
        <v>8262399</v>
      </c>
      <c r="R69" s="11">
        <f t="shared" si="23"/>
        <v>947018</v>
      </c>
      <c r="S69" s="8">
        <f t="shared" si="23"/>
        <v>126344283.18000001</v>
      </c>
      <c r="U69" s="6">
        <f t="shared" si="13"/>
        <v>9.4538516646740012E-2</v>
      </c>
      <c r="V69" s="6">
        <f t="shared" si="13"/>
        <v>0.11955800485595744</v>
      </c>
      <c r="W69" s="6">
        <f t="shared" si="13"/>
        <v>1.5470361465656074E-3</v>
      </c>
      <c r="Y69" s="8">
        <f t="shared" si="21"/>
        <v>1417374886195.7886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152986</v>
      </c>
      <c r="D70" s="2">
        <v>14888</v>
      </c>
      <c r="E70" s="3">
        <v>6177511.4899999946</v>
      </c>
      <c r="G70" s="7">
        <f t="shared" si="14"/>
        <v>40.379586955669112</v>
      </c>
      <c r="H70" s="7">
        <f t="shared" si="15"/>
        <v>484.55504346802934</v>
      </c>
      <c r="I70" s="7">
        <f t="shared" si="16"/>
        <v>414.93226020956439</v>
      </c>
      <c r="J70" s="2">
        <f t="shared" si="17"/>
        <v>12748.833333333334</v>
      </c>
      <c r="K70" s="18">
        <f t="shared" si="18"/>
        <v>10.275792584631919</v>
      </c>
      <c r="M70" s="5">
        <f t="shared" si="19"/>
        <v>1.7504685391879727E-3</v>
      </c>
      <c r="N70" s="5">
        <f t="shared" si="19"/>
        <v>1.8795625598409895E-3</v>
      </c>
      <c r="O70" s="6">
        <f t="shared" si="19"/>
        <v>7.5641202991661596E-5</v>
      </c>
      <c r="Q70" s="11">
        <f t="shared" si="23"/>
        <v>8415385</v>
      </c>
      <c r="R70" s="11">
        <f t="shared" si="23"/>
        <v>961906</v>
      </c>
      <c r="S70" s="8">
        <f t="shared" si="23"/>
        <v>132521794.67</v>
      </c>
      <c r="U70" s="6">
        <f t="shared" si="13"/>
        <v>9.6288985185927989E-2</v>
      </c>
      <c r="V70" s="6">
        <f t="shared" si="13"/>
        <v>0.12143756741579842</v>
      </c>
      <c r="W70" s="6">
        <f t="shared" si="13"/>
        <v>1.6226773495572691E-3</v>
      </c>
      <c r="Y70" s="8">
        <f t="shared" si="21"/>
        <v>1467506073025.0234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Bottom 50%</v>
      </c>
      <c r="C71" s="2">
        <v>235377</v>
      </c>
      <c r="D71" s="2">
        <v>22791</v>
      </c>
      <c r="E71" s="3">
        <v>9740946.1199999899</v>
      </c>
      <c r="G71" s="7">
        <f t="shared" si="14"/>
        <v>41.384443339833503</v>
      </c>
      <c r="H71" s="7">
        <f t="shared" si="15"/>
        <v>496.61332007800206</v>
      </c>
      <c r="I71" s="7">
        <f t="shared" si="16"/>
        <v>427.40319073318369</v>
      </c>
      <c r="J71" s="2">
        <f t="shared" si="17"/>
        <v>19614.75</v>
      </c>
      <c r="K71" s="18">
        <f t="shared" si="18"/>
        <v>10.327629327366065</v>
      </c>
      <c r="M71" s="5">
        <f t="shared" si="19"/>
        <v>2.6931878299220023E-3</v>
      </c>
      <c r="N71" s="5">
        <f t="shared" si="19"/>
        <v>2.8772911271719502E-3</v>
      </c>
      <c r="O71" s="6">
        <f t="shared" si="19"/>
        <v>1.1927406108212002E-4</v>
      </c>
      <c r="Q71" s="11">
        <f t="shared" si="23"/>
        <v>8650762</v>
      </c>
      <c r="R71" s="11">
        <f t="shared" si="23"/>
        <v>984697</v>
      </c>
      <c r="S71" s="8">
        <f t="shared" si="23"/>
        <v>142262740.78999999</v>
      </c>
      <c r="U71" s="6">
        <f t="shared" si="13"/>
        <v>9.8982173015849981E-2</v>
      </c>
      <c r="V71" s="6">
        <f t="shared" si="13"/>
        <v>0.12431485854297038</v>
      </c>
      <c r="W71" s="6">
        <f t="shared" si="13"/>
        <v>1.7419514106393891E-3</v>
      </c>
      <c r="Y71" s="8">
        <f t="shared" si="21"/>
        <v>2252762863687.8535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Bottom 50%</v>
      </c>
      <c r="C72" s="2">
        <v>229199</v>
      </c>
      <c r="D72" s="2">
        <v>22264</v>
      </c>
      <c r="E72" s="3">
        <v>9851672.9900000095</v>
      </c>
      <c r="G72" s="7">
        <f t="shared" si="14"/>
        <v>42.983053983656163</v>
      </c>
      <c r="H72" s="7">
        <f t="shared" si="15"/>
        <v>515.79664780387395</v>
      </c>
      <c r="I72" s="7">
        <f t="shared" si="16"/>
        <v>442.49339696370868</v>
      </c>
      <c r="J72" s="2">
        <f t="shared" si="17"/>
        <v>19099.916666666668</v>
      </c>
      <c r="K72" s="18">
        <f t="shared" si="18"/>
        <v>10.294601149838304</v>
      </c>
      <c r="M72" s="5">
        <f t="shared" si="19"/>
        <v>2.6224990437905701E-3</v>
      </c>
      <c r="N72" s="5">
        <f t="shared" si="19"/>
        <v>2.8107590564414153E-3</v>
      </c>
      <c r="O72" s="6">
        <f t="shared" si="19"/>
        <v>1.2062986813547166E-4</v>
      </c>
      <c r="Q72" s="11">
        <f t="shared" si="23"/>
        <v>8879961</v>
      </c>
      <c r="R72" s="11">
        <f t="shared" si="23"/>
        <v>1006961</v>
      </c>
      <c r="S72" s="8">
        <f t="shared" si="23"/>
        <v>152114413.78</v>
      </c>
      <c r="U72" s="6">
        <f t="shared" si="13"/>
        <v>0.10160467205964056</v>
      </c>
      <c r="V72" s="6">
        <f t="shared" si="13"/>
        <v>0.12712561759941179</v>
      </c>
      <c r="W72" s="6">
        <f t="shared" si="13"/>
        <v>1.8625812787748607E-3</v>
      </c>
      <c r="Y72" s="8">
        <f t="shared" si="21"/>
        <v>2185787760113.1086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Bottom 50%</v>
      </c>
      <c r="C73" s="2">
        <v>231598</v>
      </c>
      <c r="D73" s="2">
        <v>22277</v>
      </c>
      <c r="E73" s="3">
        <v>10190137.50999999</v>
      </c>
      <c r="G73" s="7">
        <f t="shared" si="14"/>
        <v>43.999246582440222</v>
      </c>
      <c r="H73" s="7">
        <f t="shared" si="15"/>
        <v>527.99095898928272</v>
      </c>
      <c r="I73" s="7">
        <f t="shared" si="16"/>
        <v>457.42862638595818</v>
      </c>
      <c r="J73" s="2">
        <f t="shared" si="17"/>
        <v>19299.833333333332</v>
      </c>
      <c r="K73" s="18">
        <f t="shared" si="18"/>
        <v>10.396283162005655</v>
      </c>
      <c r="M73" s="5">
        <f t="shared" si="19"/>
        <v>2.6499484445560778E-3</v>
      </c>
      <c r="N73" s="5">
        <f t="shared" si="19"/>
        <v>2.8124002650173111E-3</v>
      </c>
      <c r="O73" s="6">
        <f t="shared" si="19"/>
        <v>1.2477423330650172E-4</v>
      </c>
      <c r="Q73" s="11">
        <f t="shared" si="23"/>
        <v>9111559</v>
      </c>
      <c r="R73" s="11">
        <f t="shared" si="23"/>
        <v>1029238</v>
      </c>
      <c r="S73" s="8">
        <f t="shared" si="23"/>
        <v>162304551.28999999</v>
      </c>
      <c r="U73" s="6">
        <f t="shared" si="13"/>
        <v>0.10425462050419664</v>
      </c>
      <c r="V73" s="6">
        <f t="shared" si="13"/>
        <v>0.1299380178644291</v>
      </c>
      <c r="W73" s="6">
        <f t="shared" si="13"/>
        <v>1.9873555120813627E-3</v>
      </c>
      <c r="Y73" s="8">
        <f t="shared" si="21"/>
        <v>2203633679879.6343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Bottom 50%</v>
      </c>
      <c r="C74" s="2">
        <v>231909</v>
      </c>
      <c r="D74" s="2">
        <v>22238</v>
      </c>
      <c r="E74" s="3">
        <v>10506656.49000001</v>
      </c>
      <c r="G74" s="7">
        <f t="shared" si="14"/>
        <v>45.305082985136451</v>
      </c>
      <c r="H74" s="7">
        <f t="shared" si="15"/>
        <v>543.66099582163747</v>
      </c>
      <c r="I74" s="7">
        <f t="shared" si="16"/>
        <v>472.46409254429398</v>
      </c>
      <c r="J74" s="2">
        <f t="shared" si="17"/>
        <v>19325.75</v>
      </c>
      <c r="K74" s="18">
        <f t="shared" si="18"/>
        <v>10.428500764457235</v>
      </c>
      <c r="M74" s="5">
        <f t="shared" si="19"/>
        <v>2.6535069121000851E-3</v>
      </c>
      <c r="N74" s="5">
        <f t="shared" si="19"/>
        <v>2.8074766392896244E-3</v>
      </c>
      <c r="O74" s="6">
        <f t="shared" si="19"/>
        <v>1.2864988395573993E-4</v>
      </c>
      <c r="Q74" s="11">
        <f t="shared" ref="Q74:S89" si="24">+Q73+C74</f>
        <v>9343468</v>
      </c>
      <c r="R74" s="11">
        <f t="shared" si="24"/>
        <v>1051476</v>
      </c>
      <c r="S74" s="8">
        <f t="shared" si="24"/>
        <v>172811207.78</v>
      </c>
      <c r="U74" s="6">
        <f t="shared" si="13"/>
        <v>0.10690812741629672</v>
      </c>
      <c r="V74" s="6">
        <f t="shared" si="13"/>
        <v>0.13274549450371873</v>
      </c>
      <c r="W74" s="6">
        <f t="shared" si="13"/>
        <v>2.1160053960371022E-3</v>
      </c>
      <c r="Y74" s="8">
        <f t="shared" si="21"/>
        <v>2200125699084.0762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Bottom 50%</v>
      </c>
      <c r="C75" s="2">
        <v>309360</v>
      </c>
      <c r="D75" s="2">
        <v>29578</v>
      </c>
      <c r="E75" s="3">
        <v>14492538.430000007</v>
      </c>
      <c r="G75" s="7">
        <f t="shared" si="14"/>
        <v>46.846840024566873</v>
      </c>
      <c r="H75" s="7">
        <f t="shared" si="15"/>
        <v>562.16208029480254</v>
      </c>
      <c r="I75" s="7">
        <f t="shared" si="16"/>
        <v>489.97695685982848</v>
      </c>
      <c r="J75" s="2">
        <f t="shared" si="17"/>
        <v>25780</v>
      </c>
      <c r="K75" s="18">
        <f t="shared" si="18"/>
        <v>10.459125025356684</v>
      </c>
      <c r="M75" s="5">
        <f t="shared" si="19"/>
        <v>3.5397026347717521E-3</v>
      </c>
      <c r="N75" s="5">
        <f t="shared" si="19"/>
        <v>3.7341282506029548E-3</v>
      </c>
      <c r="O75" s="6">
        <f t="shared" si="19"/>
        <v>1.7745544351032653E-4</v>
      </c>
      <c r="Q75" s="11">
        <f t="shared" si="24"/>
        <v>9652828</v>
      </c>
      <c r="R75" s="11">
        <f t="shared" si="24"/>
        <v>1081054</v>
      </c>
      <c r="S75" s="8">
        <f t="shared" si="24"/>
        <v>187303746.21000001</v>
      </c>
      <c r="U75" s="6">
        <f t="shared" si="13"/>
        <v>0.11044783005106847</v>
      </c>
      <c r="V75" s="6">
        <f t="shared" si="13"/>
        <v>0.13647962275432168</v>
      </c>
      <c r="W75" s="6">
        <f t="shared" si="13"/>
        <v>2.2934608395474287E-3</v>
      </c>
      <c r="Y75" s="8">
        <f t="shared" si="21"/>
        <v>2924735760168.959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Bottom 50%</v>
      </c>
      <c r="C76" s="2">
        <v>313930</v>
      </c>
      <c r="D76" s="2">
        <v>29946</v>
      </c>
      <c r="E76" s="3">
        <v>15271502.00999999</v>
      </c>
      <c r="G76" s="7">
        <f t="shared" si="14"/>
        <v>48.646201414328004</v>
      </c>
      <c r="H76" s="7">
        <f t="shared" si="15"/>
        <v>583.75441697193605</v>
      </c>
      <c r="I76" s="7">
        <f t="shared" si="16"/>
        <v>509.96800941695017</v>
      </c>
      <c r="J76" s="2">
        <f t="shared" si="17"/>
        <v>26160.833333333332</v>
      </c>
      <c r="K76" s="18">
        <f t="shared" si="18"/>
        <v>10.483203098911373</v>
      </c>
      <c r="M76" s="5">
        <f t="shared" si="19"/>
        <v>3.5919926562383506E-3</v>
      </c>
      <c r="N76" s="5">
        <f t="shared" si="19"/>
        <v>3.7805870779821517E-3</v>
      </c>
      <c r="O76" s="6">
        <f t="shared" si="19"/>
        <v>1.8699354673737373E-4</v>
      </c>
      <c r="Q76" s="11">
        <f t="shared" si="24"/>
        <v>9966758</v>
      </c>
      <c r="R76" s="11">
        <f t="shared" si="24"/>
        <v>1111000</v>
      </c>
      <c r="S76" s="8">
        <f t="shared" si="24"/>
        <v>202575248.22</v>
      </c>
      <c r="U76" s="6">
        <f t="shared" si="13"/>
        <v>0.11403982270730682</v>
      </c>
      <c r="V76" s="6">
        <f t="shared" si="13"/>
        <v>0.14026020983230383</v>
      </c>
      <c r="W76" s="6">
        <f t="shared" si="13"/>
        <v>2.4804543862848027E-3</v>
      </c>
      <c r="Y76" s="8">
        <f t="shared" si="21"/>
        <v>2955920167644.5762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Bottom 50%</v>
      </c>
      <c r="C77" s="2">
        <v>312475</v>
      </c>
      <c r="D77" s="2">
        <v>29630</v>
      </c>
      <c r="E77" s="3">
        <v>15703515.24000001</v>
      </c>
      <c r="G77" s="7">
        <f t="shared" si="14"/>
        <v>50.255269189535191</v>
      </c>
      <c r="H77" s="7">
        <f t="shared" si="15"/>
        <v>603.06323027442227</v>
      </c>
      <c r="I77" s="7">
        <f t="shared" si="16"/>
        <v>529.98701451231886</v>
      </c>
      <c r="J77" s="2">
        <f t="shared" si="17"/>
        <v>26039.583333333332</v>
      </c>
      <c r="K77" s="18">
        <f t="shared" si="18"/>
        <v>10.545899426257172</v>
      </c>
      <c r="M77" s="5">
        <f t="shared" si="19"/>
        <v>3.5753445203009545E-3</v>
      </c>
      <c r="N77" s="5">
        <f t="shared" si="19"/>
        <v>3.7406930849065369E-3</v>
      </c>
      <c r="O77" s="6">
        <f t="shared" si="19"/>
        <v>1.9228337913645762E-4</v>
      </c>
      <c r="Q77" s="11">
        <f t="shared" si="24"/>
        <v>10279233</v>
      </c>
      <c r="R77" s="11">
        <f t="shared" si="24"/>
        <v>1140630</v>
      </c>
      <c r="S77" s="8">
        <f t="shared" si="24"/>
        <v>218278763.46000001</v>
      </c>
      <c r="U77" s="6">
        <f t="shared" si="13"/>
        <v>0.11761516722760777</v>
      </c>
      <c r="V77" s="6">
        <f t="shared" si="13"/>
        <v>0.14400090291721038</v>
      </c>
      <c r="W77" s="6">
        <f t="shared" si="13"/>
        <v>2.6727377654212603E-3</v>
      </c>
      <c r="Y77" s="8">
        <f t="shared" si="21"/>
        <v>2931540727023.0474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Bottom 50%</v>
      </c>
      <c r="C78" s="2">
        <v>314707</v>
      </c>
      <c r="D78" s="2">
        <v>29697</v>
      </c>
      <c r="E78" s="3">
        <v>16333366.75999999</v>
      </c>
      <c r="G78" s="7">
        <f t="shared" si="14"/>
        <v>51.900233423470056</v>
      </c>
      <c r="H78" s="7">
        <f t="shared" si="15"/>
        <v>622.80280108164061</v>
      </c>
      <c r="I78" s="7">
        <f t="shared" si="16"/>
        <v>550.00056436677073</v>
      </c>
      <c r="J78" s="2">
        <f t="shared" si="17"/>
        <v>26225.583333333332</v>
      </c>
      <c r="K78" s="18">
        <f t="shared" si="18"/>
        <v>10.5972657170758</v>
      </c>
      <c r="M78" s="5">
        <f t="shared" si="19"/>
        <v>3.600883104089455E-3</v>
      </c>
      <c r="N78" s="5">
        <f t="shared" si="19"/>
        <v>3.7491516214130756E-3</v>
      </c>
      <c r="O78" s="6">
        <f t="shared" si="19"/>
        <v>1.9999566372808452E-4</v>
      </c>
      <c r="Q78" s="11">
        <f t="shared" si="24"/>
        <v>10593940</v>
      </c>
      <c r="R78" s="11">
        <f t="shared" si="24"/>
        <v>1170327</v>
      </c>
      <c r="S78" s="8">
        <f t="shared" si="24"/>
        <v>234612130.22</v>
      </c>
      <c r="U78" s="6">
        <f t="shared" si="13"/>
        <v>0.12121605033169723</v>
      </c>
      <c r="V78" s="6">
        <f t="shared" si="13"/>
        <v>0.14775005453862344</v>
      </c>
      <c r="W78" s="6">
        <f t="shared" si="13"/>
        <v>2.8727334291493447E-3</v>
      </c>
      <c r="Y78" s="8">
        <f t="shared" si="21"/>
        <v>2941505256831.333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Bottom 50%</v>
      </c>
      <c r="C79" s="2">
        <v>317660</v>
      </c>
      <c r="D79" s="2">
        <v>29890</v>
      </c>
      <c r="E79" s="3">
        <v>17035602.49000001</v>
      </c>
      <c r="G79" s="7">
        <f t="shared" si="14"/>
        <v>53.628415570106434</v>
      </c>
      <c r="H79" s="7">
        <f t="shared" si="15"/>
        <v>643.54098684127723</v>
      </c>
      <c r="I79" s="7">
        <f t="shared" si="16"/>
        <v>569.9432080963536</v>
      </c>
      <c r="J79" s="2">
        <f t="shared" si="17"/>
        <v>26471.666666666668</v>
      </c>
      <c r="K79" s="18">
        <f t="shared" si="18"/>
        <v>10.627634660421545</v>
      </c>
      <c r="M79" s="5">
        <f t="shared" si="19"/>
        <v>3.6346713827307823E-3</v>
      </c>
      <c r="N79" s="5">
        <f t="shared" si="19"/>
        <v>3.7735172564244478E-3</v>
      </c>
      <c r="O79" s="6">
        <f t="shared" si="19"/>
        <v>2.0859426455414776E-4</v>
      </c>
      <c r="Q79" s="11">
        <f t="shared" si="24"/>
        <v>10911600</v>
      </c>
      <c r="R79" s="11">
        <f t="shared" si="24"/>
        <v>1200217</v>
      </c>
      <c r="S79" s="8">
        <f t="shared" si="24"/>
        <v>251647732.71000001</v>
      </c>
      <c r="U79" s="6">
        <f t="shared" si="13"/>
        <v>0.12485072171442801</v>
      </c>
      <c r="V79" s="6">
        <f t="shared" si="13"/>
        <v>0.15152357179504788</v>
      </c>
      <c r="W79" s="6">
        <f t="shared" si="13"/>
        <v>3.0813276937034927E-3</v>
      </c>
      <c r="Y79" s="8">
        <f t="shared" si="21"/>
        <v>2957489779467.5781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Bottom 50%</v>
      </c>
      <c r="C80" s="2">
        <v>314703</v>
      </c>
      <c r="D80" s="2">
        <v>29522</v>
      </c>
      <c r="E80" s="3">
        <v>17417556.319999963</v>
      </c>
      <c r="G80" s="7">
        <f t="shared" si="14"/>
        <v>55.346012970959805</v>
      </c>
      <c r="H80" s="7">
        <f t="shared" si="15"/>
        <v>664.15215565151766</v>
      </c>
      <c r="I80" s="7">
        <f t="shared" si="16"/>
        <v>589.98564866878814</v>
      </c>
      <c r="J80" s="2">
        <f t="shared" si="17"/>
        <v>26225.25</v>
      </c>
      <c r="K80" s="18">
        <f t="shared" si="18"/>
        <v>10.659948512973376</v>
      </c>
      <c r="M80" s="5">
        <f t="shared" si="19"/>
        <v>3.6008373360181495E-3</v>
      </c>
      <c r="N80" s="5">
        <f t="shared" si="19"/>
        <v>3.7270584290452508E-3</v>
      </c>
      <c r="O80" s="6">
        <f t="shared" si="19"/>
        <v>2.1327113925284123E-4</v>
      </c>
      <c r="Q80" s="11">
        <f t="shared" si="24"/>
        <v>11226303</v>
      </c>
      <c r="R80" s="11">
        <f t="shared" si="24"/>
        <v>1229739</v>
      </c>
      <c r="S80" s="8">
        <f t="shared" si="24"/>
        <v>269065289.02999997</v>
      </c>
      <c r="U80" s="6">
        <f t="shared" si="13"/>
        <v>0.12845155905044617</v>
      </c>
      <c r="V80" s="6">
        <f t="shared" si="13"/>
        <v>0.15525063022409313</v>
      </c>
      <c r="W80" s="6">
        <f t="shared" si="13"/>
        <v>3.2945988329563338E-3</v>
      </c>
      <c r="Y80" s="8">
        <f t="shared" si="21"/>
        <v>2918543787229.3125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Bottom 50%</v>
      </c>
      <c r="C81" s="2">
        <v>319122</v>
      </c>
      <c r="D81" s="2">
        <v>29748</v>
      </c>
      <c r="E81" s="3">
        <v>18146728.26000005</v>
      </c>
      <c r="G81" s="7">
        <f t="shared" si="14"/>
        <v>56.864547915844255</v>
      </c>
      <c r="H81" s="7">
        <f t="shared" si="15"/>
        <v>682.37457499013112</v>
      </c>
      <c r="I81" s="7">
        <f t="shared" si="16"/>
        <v>610.01506857604045</v>
      </c>
      <c r="J81" s="2">
        <f t="shared" si="17"/>
        <v>26593.5</v>
      </c>
      <c r="K81" s="18">
        <f t="shared" si="18"/>
        <v>10.727511093182734</v>
      </c>
      <c r="M81" s="5">
        <f t="shared" si="19"/>
        <v>3.6513996127929631E-3</v>
      </c>
      <c r="N81" s="5">
        <f t="shared" si="19"/>
        <v>3.7555902089031275E-3</v>
      </c>
      <c r="O81" s="6">
        <f t="shared" si="19"/>
        <v>2.2219956339558132E-4</v>
      </c>
      <c r="Q81" s="11">
        <f t="shared" si="24"/>
        <v>11545425</v>
      </c>
      <c r="R81" s="11">
        <f t="shared" si="24"/>
        <v>1259487</v>
      </c>
      <c r="S81" s="8">
        <f t="shared" si="24"/>
        <v>287212017.29000002</v>
      </c>
      <c r="U81" s="6">
        <f t="shared" si="13"/>
        <v>0.13210295866323912</v>
      </c>
      <c r="V81" s="6">
        <f t="shared" si="13"/>
        <v>0.15900622043299628</v>
      </c>
      <c r="W81" s="6">
        <f t="shared" si="13"/>
        <v>3.5167983963519151E-3</v>
      </c>
      <c r="Y81" s="8">
        <f t="shared" si="21"/>
        <v>2949309928507.498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Bottom 50%</v>
      </c>
      <c r="C82" s="2">
        <v>318331</v>
      </c>
      <c r="D82" s="2">
        <v>29648</v>
      </c>
      <c r="E82" s="3">
        <v>18677741.060000002</v>
      </c>
      <c r="G82" s="7">
        <f t="shared" si="14"/>
        <v>58.673962196581556</v>
      </c>
      <c r="H82" s="7">
        <f t="shared" si="15"/>
        <v>704.08754635897867</v>
      </c>
      <c r="I82" s="7">
        <f t="shared" si="16"/>
        <v>629.98317120885065</v>
      </c>
      <c r="J82" s="2">
        <f t="shared" si="17"/>
        <v>26527.583333333332</v>
      </c>
      <c r="K82" s="18">
        <f t="shared" si="18"/>
        <v>10.737014301133298</v>
      </c>
      <c r="M82" s="5">
        <f t="shared" si="19"/>
        <v>3.6423489766922892E-3</v>
      </c>
      <c r="N82" s="5">
        <f t="shared" si="19"/>
        <v>3.7429655275500848E-3</v>
      </c>
      <c r="O82" s="6">
        <f t="shared" si="19"/>
        <v>2.2870160666348739E-4</v>
      </c>
      <c r="Q82" s="11">
        <f t="shared" si="24"/>
        <v>11863756</v>
      </c>
      <c r="R82" s="11">
        <f t="shared" si="24"/>
        <v>1289135</v>
      </c>
      <c r="S82" s="8">
        <f t="shared" si="24"/>
        <v>305889758.35000002</v>
      </c>
      <c r="U82" s="6">
        <f t="shared" si="13"/>
        <v>0.13574530763993142</v>
      </c>
      <c r="V82" s="6">
        <f t="shared" si="13"/>
        <v>0.16274918596054636</v>
      </c>
      <c r="W82" s="6">
        <f t="shared" si="13"/>
        <v>3.7455000030154027E-3</v>
      </c>
      <c r="Y82" s="8">
        <f t="shared" si="21"/>
        <v>2929880414878.1055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Bottom 50%</v>
      </c>
      <c r="C83" s="2">
        <v>313350</v>
      </c>
      <c r="D83" s="2">
        <v>29150</v>
      </c>
      <c r="E83" s="3">
        <v>18947743.959999979</v>
      </c>
      <c r="G83" s="7">
        <f t="shared" si="14"/>
        <v>60.468306877293692</v>
      </c>
      <c r="H83" s="7">
        <f t="shared" si="15"/>
        <v>725.61968252752433</v>
      </c>
      <c r="I83" s="7">
        <f t="shared" si="16"/>
        <v>650.00836912521368</v>
      </c>
      <c r="J83" s="2">
        <f t="shared" si="17"/>
        <v>26112.5</v>
      </c>
      <c r="K83" s="18">
        <f t="shared" si="18"/>
        <v>10.749571183533448</v>
      </c>
      <c r="M83" s="5">
        <f t="shared" si="19"/>
        <v>3.5853562858990449E-3</v>
      </c>
      <c r="N83" s="5">
        <f t="shared" si="19"/>
        <v>3.6800946144119324E-3</v>
      </c>
      <c r="O83" s="6">
        <f t="shared" si="19"/>
        <v>2.3200768617467833E-4</v>
      </c>
      <c r="Q83" s="11">
        <f t="shared" si="24"/>
        <v>12177106</v>
      </c>
      <c r="R83" s="11">
        <f t="shared" si="24"/>
        <v>1318285</v>
      </c>
      <c r="S83" s="8">
        <f t="shared" si="24"/>
        <v>324837502.31</v>
      </c>
      <c r="U83" s="6">
        <f t="shared" si="13"/>
        <v>0.13933066392583046</v>
      </c>
      <c r="V83" s="6">
        <f t="shared" si="13"/>
        <v>0.16642928057495829</v>
      </c>
      <c r="W83" s="6">
        <f t="shared" si="13"/>
        <v>3.9775076891900808E-3</v>
      </c>
      <c r="Y83" s="8">
        <f t="shared" si="21"/>
        <v>2872230056811.021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Bottom 50%</v>
      </c>
      <c r="C84" s="2">
        <v>317027</v>
      </c>
      <c r="D84" s="2">
        <v>29500</v>
      </c>
      <c r="E84" s="3">
        <v>19764256.569999993</v>
      </c>
      <c r="G84" s="7">
        <f t="shared" si="14"/>
        <v>62.342502594416224</v>
      </c>
      <c r="H84" s="7">
        <f t="shared" si="15"/>
        <v>748.11003113299466</v>
      </c>
      <c r="I84" s="7">
        <f t="shared" si="16"/>
        <v>669.97479898305062</v>
      </c>
      <c r="J84" s="2">
        <f t="shared" si="17"/>
        <v>26418.916666666668</v>
      </c>
      <c r="K84" s="18">
        <f t="shared" si="18"/>
        <v>10.746677966101695</v>
      </c>
      <c r="M84" s="5">
        <f t="shared" si="19"/>
        <v>3.6274285854466779E-3</v>
      </c>
      <c r="N84" s="5">
        <f t="shared" si="19"/>
        <v>3.7242809991475815E-3</v>
      </c>
      <c r="O84" s="6">
        <f t="shared" si="19"/>
        <v>2.4200556253285935E-4</v>
      </c>
      <c r="Q84" s="11">
        <f t="shared" si="24"/>
        <v>12494133</v>
      </c>
      <c r="R84" s="11">
        <f t="shared" si="24"/>
        <v>1347785</v>
      </c>
      <c r="S84" s="8">
        <f t="shared" si="24"/>
        <v>344601758.88</v>
      </c>
      <c r="U84" s="6">
        <f t="shared" si="13"/>
        <v>0.14295809251127714</v>
      </c>
      <c r="V84" s="6">
        <f t="shared" si="13"/>
        <v>0.17015356157410588</v>
      </c>
      <c r="W84" s="6">
        <f t="shared" si="13"/>
        <v>4.2195132517229405E-3</v>
      </c>
      <c r="Y84" s="8">
        <f t="shared" si="21"/>
        <v>2893484438270.3091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Bottom 50%</v>
      </c>
      <c r="C85" s="2">
        <v>313731</v>
      </c>
      <c r="D85" s="2">
        <v>29007</v>
      </c>
      <c r="E85" s="3">
        <v>20014546.970000029</v>
      </c>
      <c r="G85" s="7">
        <f t="shared" si="14"/>
        <v>63.795248062830986</v>
      </c>
      <c r="H85" s="7">
        <f t="shared" si="15"/>
        <v>765.54297675397186</v>
      </c>
      <c r="I85" s="7">
        <f t="shared" si="16"/>
        <v>689.99024270003895</v>
      </c>
      <c r="J85" s="2">
        <f t="shared" si="17"/>
        <v>26144.25</v>
      </c>
      <c r="K85" s="18">
        <f t="shared" si="18"/>
        <v>10.815699658703071</v>
      </c>
      <c r="M85" s="5">
        <f t="shared" si="19"/>
        <v>3.5897156946908993E-3</v>
      </c>
      <c r="N85" s="5">
        <f t="shared" si="19"/>
        <v>3.6620413200770812E-3</v>
      </c>
      <c r="O85" s="6">
        <f t="shared" si="19"/>
        <v>2.4507027022039891E-4</v>
      </c>
      <c r="Q85" s="11">
        <f t="shared" si="24"/>
        <v>12807864</v>
      </c>
      <c r="R85" s="11">
        <f t="shared" si="24"/>
        <v>1376792</v>
      </c>
      <c r="S85" s="8">
        <f t="shared" si="24"/>
        <v>364616305.85000002</v>
      </c>
      <c r="U85" s="6">
        <f t="shared" si="13"/>
        <v>0.14654780820596805</v>
      </c>
      <c r="V85" s="6">
        <f t="shared" si="13"/>
        <v>0.17381560289418296</v>
      </c>
      <c r="W85" s="6">
        <f t="shared" si="13"/>
        <v>4.4645835219433386E-3</v>
      </c>
      <c r="Y85" s="8">
        <f t="shared" si="21"/>
        <v>2853870412860.9019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Bottom 50%</v>
      </c>
      <c r="C86" s="2">
        <v>396702</v>
      </c>
      <c r="D86" s="2">
        <v>36538</v>
      </c>
      <c r="E86" s="3">
        <v>26031811.479999959</v>
      </c>
      <c r="G86" s="7">
        <f t="shared" si="14"/>
        <v>65.620570302141047</v>
      </c>
      <c r="H86" s="7">
        <f t="shared" si="15"/>
        <v>787.44684362569251</v>
      </c>
      <c r="I86" s="7">
        <f t="shared" si="16"/>
        <v>712.45857682412725</v>
      </c>
      <c r="J86" s="2">
        <f t="shared" si="17"/>
        <v>33058.5</v>
      </c>
      <c r="K86" s="18">
        <f t="shared" si="18"/>
        <v>10.857244512562264</v>
      </c>
      <c r="M86" s="5">
        <f t="shared" si="19"/>
        <v>4.5390713557642345E-3</v>
      </c>
      <c r="N86" s="5">
        <f t="shared" si="19"/>
        <v>4.6128060727747234E-3</v>
      </c>
      <c r="O86" s="6">
        <f t="shared" si="19"/>
        <v>3.1874931185265108E-4</v>
      </c>
      <c r="Q86" s="11">
        <f t="shared" si="24"/>
        <v>13204566</v>
      </c>
      <c r="R86" s="11">
        <f t="shared" si="24"/>
        <v>1413330</v>
      </c>
      <c r="S86" s="8">
        <f t="shared" si="24"/>
        <v>390648117.32999998</v>
      </c>
      <c r="U86" s="6">
        <f t="shared" si="13"/>
        <v>0.15108687956173228</v>
      </c>
      <c r="V86" s="6">
        <f t="shared" si="13"/>
        <v>0.17842840896695766</v>
      </c>
      <c r="W86" s="6">
        <f t="shared" si="13"/>
        <v>4.7833328337959901E-3</v>
      </c>
      <c r="Y86" s="8">
        <f t="shared" si="21"/>
        <v>3593505467503.2607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Bottom 50%</v>
      </c>
      <c r="C87" s="2">
        <v>398695</v>
      </c>
      <c r="D87" s="2">
        <v>36634</v>
      </c>
      <c r="E87" s="3">
        <v>27016232.199999988</v>
      </c>
      <c r="G87" s="7">
        <f t="shared" si="14"/>
        <v>67.761652892561955</v>
      </c>
      <c r="H87" s="7">
        <f t="shared" si="15"/>
        <v>813.13983471074346</v>
      </c>
      <c r="I87" s="7">
        <f t="shared" si="16"/>
        <v>737.46334552601377</v>
      </c>
      <c r="J87" s="2">
        <f t="shared" si="17"/>
        <v>33224.583333333336</v>
      </c>
      <c r="K87" s="18">
        <f t="shared" si="18"/>
        <v>10.883195938199487</v>
      </c>
      <c r="M87" s="5">
        <f t="shared" si="19"/>
        <v>4.5618752972922281E-3</v>
      </c>
      <c r="N87" s="5">
        <f t="shared" si="19"/>
        <v>4.6249257668736438E-3</v>
      </c>
      <c r="O87" s="6">
        <f t="shared" si="19"/>
        <v>3.3080315709943991E-4</v>
      </c>
      <c r="Q87" s="11">
        <f t="shared" si="24"/>
        <v>13603261</v>
      </c>
      <c r="R87" s="11">
        <f t="shared" si="24"/>
        <v>1449964</v>
      </c>
      <c r="S87" s="8">
        <f t="shared" si="24"/>
        <v>417664349.52999997</v>
      </c>
      <c r="U87" s="6">
        <f t="shared" si="13"/>
        <v>0.15564875485902449</v>
      </c>
      <c r="V87" s="6">
        <f t="shared" si="13"/>
        <v>0.18305333473383131</v>
      </c>
      <c r="W87" s="6">
        <f t="shared" si="13"/>
        <v>5.1141359908954296E-3</v>
      </c>
      <c r="Y87" s="8">
        <f t="shared" si="21"/>
        <v>3593780818882.7334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Bottom 50%</v>
      </c>
      <c r="C88" s="2">
        <v>396756</v>
      </c>
      <c r="D88" s="2">
        <v>36362</v>
      </c>
      <c r="E88" s="3">
        <v>27724990.150000036</v>
      </c>
      <c r="G88" s="7">
        <f t="shared" si="14"/>
        <v>69.879195651735671</v>
      </c>
      <c r="H88" s="7">
        <f t="shared" si="15"/>
        <v>838.55034782082805</v>
      </c>
      <c r="I88" s="7">
        <f t="shared" si="16"/>
        <v>762.47154034431651</v>
      </c>
      <c r="J88" s="2">
        <f t="shared" si="17"/>
        <v>33063</v>
      </c>
      <c r="K88" s="18">
        <f t="shared" si="18"/>
        <v>10.911281007645345</v>
      </c>
      <c r="M88" s="5">
        <f t="shared" si="19"/>
        <v>4.5396892247268599E-3</v>
      </c>
      <c r="N88" s="5">
        <f t="shared" si="19"/>
        <v>4.5905866335933677E-3</v>
      </c>
      <c r="O88" s="6">
        <f t="shared" si="19"/>
        <v>3.3948161994887244E-4</v>
      </c>
      <c r="Q88" s="11">
        <f t="shared" si="24"/>
        <v>14000017</v>
      </c>
      <c r="R88" s="11">
        <f t="shared" si="24"/>
        <v>1486326</v>
      </c>
      <c r="S88" s="8">
        <f t="shared" si="24"/>
        <v>445389339.68000001</v>
      </c>
      <c r="U88" s="6">
        <f t="shared" si="13"/>
        <v>0.16018844408375135</v>
      </c>
      <c r="V88" s="6">
        <f t="shared" si="13"/>
        <v>0.18764392136742469</v>
      </c>
      <c r="W88" s="6">
        <f t="shared" si="13"/>
        <v>5.4536176108443022E-3</v>
      </c>
      <c r="Y88" s="8">
        <f t="shared" si="21"/>
        <v>3558848708934.6274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Bottom 50%</v>
      </c>
      <c r="C89" s="2">
        <v>394185</v>
      </c>
      <c r="D89" s="2">
        <v>36052</v>
      </c>
      <c r="E89" s="3">
        <v>28387692.719999969</v>
      </c>
      <c r="G89" s="7">
        <f t="shared" si="14"/>
        <v>72.016166825221575</v>
      </c>
      <c r="H89" s="7">
        <f t="shared" si="15"/>
        <v>864.1940019026589</v>
      </c>
      <c r="I89" s="7">
        <f t="shared" si="16"/>
        <v>787.40965050482555</v>
      </c>
      <c r="J89" s="2">
        <f t="shared" si="17"/>
        <v>32848.75</v>
      </c>
      <c r="K89" s="18">
        <f t="shared" si="18"/>
        <v>10.93379008099412</v>
      </c>
      <c r="M89" s="5">
        <f t="shared" si="19"/>
        <v>4.5102717968952127E-3</v>
      </c>
      <c r="N89" s="5">
        <f t="shared" si="19"/>
        <v>4.5514501213989355E-3</v>
      </c>
      <c r="O89" s="6">
        <f t="shared" si="19"/>
        <v>3.4759615275089248E-4</v>
      </c>
      <c r="Q89" s="11">
        <f t="shared" si="24"/>
        <v>14394202</v>
      </c>
      <c r="R89" s="11">
        <f t="shared" si="24"/>
        <v>1522378</v>
      </c>
      <c r="S89" s="8">
        <f t="shared" si="24"/>
        <v>473777032.39999998</v>
      </c>
      <c r="U89" s="6">
        <f t="shared" ref="U89:W152" si="26">+Q89/C$16</f>
        <v>0.16469871588064658</v>
      </c>
      <c r="V89" s="6">
        <f t="shared" si="26"/>
        <v>0.19219537148882362</v>
      </c>
      <c r="W89" s="6">
        <f t="shared" si="26"/>
        <v>5.8012137635951953E-3</v>
      </c>
      <c r="Y89" s="8">
        <f t="shared" si="21"/>
        <v>3518329949910.0449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Bottom 50%</v>
      </c>
      <c r="C90" s="2">
        <v>395485</v>
      </c>
      <c r="D90" s="2">
        <v>36127</v>
      </c>
      <c r="E90" s="3">
        <v>29353901.76000005</v>
      </c>
      <c r="G90" s="7">
        <f t="shared" ref="G90:G153" si="27">IF(C90=0,0,+E90/C90)</f>
        <v>74.222541335322575</v>
      </c>
      <c r="H90" s="7">
        <f t="shared" ref="H90:H153" si="28">+G90*12</f>
        <v>890.6704960238709</v>
      </c>
      <c r="I90" s="7">
        <f t="shared" ref="I90:I153" si="29">IF(D90=0,0,E90/D90)</f>
        <v>812.51977080853794</v>
      </c>
      <c r="J90" s="2">
        <f t="shared" ref="J90:J153" si="30">+C90/12</f>
        <v>32957.083333333336</v>
      </c>
      <c r="K90" s="18">
        <f t="shared" ref="K90:K153" si="31">IF(D90=0,0,C90/D90)</f>
        <v>10.947075594430759</v>
      </c>
      <c r="M90" s="5">
        <f t="shared" ref="M90:O153" si="32">+C90/C$16</f>
        <v>4.525146420069519E-3</v>
      </c>
      <c r="N90" s="5">
        <f t="shared" si="32"/>
        <v>4.5609186324137175E-3</v>
      </c>
      <c r="O90" s="6">
        <f t="shared" si="32"/>
        <v>3.5942700312572922E-4</v>
      </c>
      <c r="Q90" s="11">
        <f t="shared" ref="Q90:S105" si="33">+Q89+C90</f>
        <v>14789687</v>
      </c>
      <c r="R90" s="11">
        <f t="shared" si="33"/>
        <v>1558505</v>
      </c>
      <c r="S90" s="8">
        <f t="shared" si="33"/>
        <v>503130934.16000003</v>
      </c>
      <c r="U90" s="6">
        <f t="shared" si="26"/>
        <v>0.16922386230071609</v>
      </c>
      <c r="V90" s="6">
        <f t="shared" si="26"/>
        <v>0.19675629012123735</v>
      </c>
      <c r="W90" s="6">
        <f t="shared" si="26"/>
        <v>6.1606407667209239E-3</v>
      </c>
      <c r="Y90" s="8">
        <f t="shared" ref="Y90:Y153" si="34">((H90-$H$16)^2)*J90</f>
        <v>3511895045241.6411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Bottom 50%</v>
      </c>
      <c r="C91" s="2">
        <v>390946</v>
      </c>
      <c r="D91" s="2">
        <v>35583</v>
      </c>
      <c r="E91" s="3">
        <v>29798778.319999993</v>
      </c>
      <c r="G91" s="7">
        <f t="shared" si="27"/>
        <v>76.222236114450567</v>
      </c>
      <c r="H91" s="7">
        <f t="shared" si="28"/>
        <v>914.6668333734068</v>
      </c>
      <c r="I91" s="7">
        <f t="shared" si="29"/>
        <v>837.44423797880995</v>
      </c>
      <c r="J91" s="2">
        <f t="shared" si="30"/>
        <v>32578.833333333332</v>
      </c>
      <c r="K91" s="18">
        <f t="shared" si="31"/>
        <v>10.986875755276396</v>
      </c>
      <c r="M91" s="5">
        <f t="shared" si="32"/>
        <v>4.4732111011555383E-3</v>
      </c>
      <c r="N91" s="5">
        <f t="shared" si="32"/>
        <v>4.4922403658531661E-3</v>
      </c>
      <c r="O91" s="6">
        <f t="shared" si="32"/>
        <v>3.6487434195070127E-4</v>
      </c>
      <c r="Q91" s="11">
        <f t="shared" si="33"/>
        <v>15180633</v>
      </c>
      <c r="R91" s="11">
        <f t="shared" si="33"/>
        <v>1594088</v>
      </c>
      <c r="S91" s="8">
        <f t="shared" si="33"/>
        <v>532929712.48000002</v>
      </c>
      <c r="U91" s="6">
        <f t="shared" si="26"/>
        <v>0.17369707340187163</v>
      </c>
      <c r="V91" s="6">
        <f t="shared" si="26"/>
        <v>0.20124853048709052</v>
      </c>
      <c r="W91" s="6">
        <f t="shared" si="26"/>
        <v>6.5255151086716255E-3</v>
      </c>
      <c r="Y91" s="8">
        <f t="shared" si="34"/>
        <v>3455467496036.8345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Bottom 50%</v>
      </c>
      <c r="C92" s="2">
        <v>391813</v>
      </c>
      <c r="D92" s="2">
        <v>35604</v>
      </c>
      <c r="E92" s="3">
        <v>30709366.409999967</v>
      </c>
      <c r="G92" s="7">
        <f t="shared" si="27"/>
        <v>78.377609752611491</v>
      </c>
      <c r="H92" s="7">
        <f t="shared" si="28"/>
        <v>940.53131703133795</v>
      </c>
      <c r="I92" s="7">
        <f t="shared" si="29"/>
        <v>862.52573896191348</v>
      </c>
      <c r="J92" s="2">
        <f t="shared" si="30"/>
        <v>32651.083333333332</v>
      </c>
      <c r="K92" s="18">
        <f t="shared" si="31"/>
        <v>11.004746657678913</v>
      </c>
      <c r="M92" s="5">
        <f t="shared" si="32"/>
        <v>4.4831313306110182E-3</v>
      </c>
      <c r="N92" s="5">
        <f t="shared" si="32"/>
        <v>4.4948915489373045E-3</v>
      </c>
      <c r="O92" s="6">
        <f t="shared" si="32"/>
        <v>3.760241356287827E-4</v>
      </c>
      <c r="Q92" s="11">
        <f t="shared" si="33"/>
        <v>15572446</v>
      </c>
      <c r="R92" s="11">
        <f t="shared" si="33"/>
        <v>1629692</v>
      </c>
      <c r="S92" s="8">
        <f t="shared" si="33"/>
        <v>563639078.88999999</v>
      </c>
      <c r="U92" s="6">
        <f t="shared" si="26"/>
        <v>0.17818020473248264</v>
      </c>
      <c r="V92" s="6">
        <f t="shared" si="26"/>
        <v>0.2057434220360278</v>
      </c>
      <c r="W92" s="6">
        <f t="shared" si="26"/>
        <v>6.901539244300408E-3</v>
      </c>
      <c r="Y92" s="8">
        <f t="shared" si="34"/>
        <v>3445757816479.1108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Bottom 50%</v>
      </c>
      <c r="C93" s="2">
        <v>389055</v>
      </c>
      <c r="D93" s="2">
        <v>35231</v>
      </c>
      <c r="E93" s="3">
        <v>31266361.919999957</v>
      </c>
      <c r="G93" s="7">
        <f t="shared" si="27"/>
        <v>80.364889077379701</v>
      </c>
      <c r="H93" s="7">
        <f t="shared" si="28"/>
        <v>964.37866892855641</v>
      </c>
      <c r="I93" s="7">
        <f t="shared" si="29"/>
        <v>887.46734182963746</v>
      </c>
      <c r="J93" s="2">
        <f t="shared" si="30"/>
        <v>32421.25</v>
      </c>
      <c r="K93" s="18">
        <f t="shared" si="31"/>
        <v>11.042973517640714</v>
      </c>
      <c r="M93" s="5">
        <f t="shared" si="32"/>
        <v>4.4515742454458362E-3</v>
      </c>
      <c r="N93" s="5">
        <f t="shared" si="32"/>
        <v>4.4478014874904555E-3</v>
      </c>
      <c r="O93" s="6">
        <f t="shared" si="32"/>
        <v>3.8284432698019587E-4</v>
      </c>
      <c r="Q93" s="11">
        <f t="shared" si="33"/>
        <v>15961501</v>
      </c>
      <c r="R93" s="11">
        <f t="shared" si="33"/>
        <v>1664923</v>
      </c>
      <c r="S93" s="8">
        <f t="shared" si="33"/>
        <v>594905440.80999994</v>
      </c>
      <c r="U93" s="6">
        <f t="shared" si="26"/>
        <v>0.18263177897792848</v>
      </c>
      <c r="V93" s="6">
        <f t="shared" si="26"/>
        <v>0.21019122352351827</v>
      </c>
      <c r="W93" s="6">
        <f t="shared" si="26"/>
        <v>7.2843835712806037E-3</v>
      </c>
      <c r="Y93" s="8">
        <f t="shared" si="34"/>
        <v>3405636086924.2104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Bottom 50%</v>
      </c>
      <c r="C94" s="2">
        <v>389556</v>
      </c>
      <c r="D94" s="2">
        <v>35247</v>
      </c>
      <c r="E94" s="3">
        <v>32163929.2700001</v>
      </c>
      <c r="G94" s="7">
        <f t="shared" si="27"/>
        <v>82.565611285669064</v>
      </c>
      <c r="H94" s="7">
        <f t="shared" si="28"/>
        <v>990.78733542802877</v>
      </c>
      <c r="I94" s="7">
        <f t="shared" si="29"/>
        <v>912.52955627429571</v>
      </c>
      <c r="J94" s="2">
        <f t="shared" si="30"/>
        <v>32463</v>
      </c>
      <c r="K94" s="18">
        <f t="shared" si="31"/>
        <v>11.052174653161972</v>
      </c>
      <c r="M94" s="5">
        <f t="shared" si="32"/>
        <v>4.4573066963768575E-3</v>
      </c>
      <c r="N94" s="5">
        <f t="shared" si="32"/>
        <v>4.4498214365069422E-3</v>
      </c>
      <c r="O94" s="6">
        <f t="shared" si="32"/>
        <v>3.9383468680873724E-4</v>
      </c>
      <c r="Q94" s="11">
        <f t="shared" si="33"/>
        <v>16351057</v>
      </c>
      <c r="R94" s="11">
        <f t="shared" si="33"/>
        <v>1700170</v>
      </c>
      <c r="S94" s="8">
        <f t="shared" si="33"/>
        <v>627069370.08000004</v>
      </c>
      <c r="U94" s="6">
        <f t="shared" si="26"/>
        <v>0.18708908567430535</v>
      </c>
      <c r="V94" s="6">
        <f t="shared" si="26"/>
        <v>0.2146410449600252</v>
      </c>
      <c r="W94" s="6">
        <f t="shared" si="26"/>
        <v>7.6782182580893412E-3</v>
      </c>
      <c r="Y94" s="8">
        <f t="shared" si="34"/>
        <v>3392471146550.189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Bottom 50%</v>
      </c>
      <c r="C95" s="2">
        <v>386003</v>
      </c>
      <c r="D95" s="2">
        <v>34841</v>
      </c>
      <c r="E95" s="3">
        <v>32662035.539999962</v>
      </c>
      <c r="G95" s="7">
        <f t="shared" si="27"/>
        <v>84.61601474599928</v>
      </c>
      <c r="H95" s="7">
        <f t="shared" si="28"/>
        <v>1015.3921769519914</v>
      </c>
      <c r="I95" s="7">
        <f t="shared" si="29"/>
        <v>937.45976120088289</v>
      </c>
      <c r="J95" s="2">
        <f t="shared" si="30"/>
        <v>32166.916666666668</v>
      </c>
      <c r="K95" s="18">
        <f t="shared" si="31"/>
        <v>11.078987399902413</v>
      </c>
      <c r="M95" s="5">
        <f t="shared" si="32"/>
        <v>4.4166532070396966E-3</v>
      </c>
      <c r="N95" s="5">
        <f t="shared" si="32"/>
        <v>4.3985652302135896E-3</v>
      </c>
      <c r="O95" s="6">
        <f t="shared" si="32"/>
        <v>3.9993380253542911E-4</v>
      </c>
      <c r="Q95" s="11">
        <f t="shared" si="33"/>
        <v>16737060</v>
      </c>
      <c r="R95" s="11">
        <f t="shared" si="33"/>
        <v>1735011</v>
      </c>
      <c r="S95" s="8">
        <f t="shared" si="33"/>
        <v>659731405.62</v>
      </c>
      <c r="U95" s="6">
        <f t="shared" si="26"/>
        <v>0.19150573888134503</v>
      </c>
      <c r="V95" s="6">
        <f t="shared" si="26"/>
        <v>0.21903961019023879</v>
      </c>
      <c r="W95" s="6">
        <f t="shared" si="26"/>
        <v>8.0781520606247707E-3</v>
      </c>
      <c r="Y95" s="8">
        <f t="shared" si="34"/>
        <v>3345367427079.9087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Bottom 50%</v>
      </c>
      <c r="C96" s="2">
        <v>382888</v>
      </c>
      <c r="D96" s="2">
        <v>34616</v>
      </c>
      <c r="E96" s="3">
        <v>33317779.429999948</v>
      </c>
      <c r="G96" s="7">
        <f t="shared" si="27"/>
        <v>87.017037436534835</v>
      </c>
      <c r="H96" s="7">
        <f t="shared" si="28"/>
        <v>1044.204449238418</v>
      </c>
      <c r="I96" s="7">
        <f t="shared" si="29"/>
        <v>962.4965169285864</v>
      </c>
      <c r="J96" s="2">
        <f t="shared" si="30"/>
        <v>31907.333333333332</v>
      </c>
      <c r="K96" s="18">
        <f t="shared" si="31"/>
        <v>11.061012248671135</v>
      </c>
      <c r="M96" s="5">
        <f t="shared" si="32"/>
        <v>4.3810113215104951E-3</v>
      </c>
      <c r="N96" s="5">
        <f t="shared" si="32"/>
        <v>4.3701596971692435E-3</v>
      </c>
      <c r="O96" s="6">
        <f t="shared" si="32"/>
        <v>4.079631290327289E-4</v>
      </c>
      <c r="Q96" s="11">
        <f t="shared" si="33"/>
        <v>17119948</v>
      </c>
      <c r="R96" s="11">
        <f t="shared" si="33"/>
        <v>1769627</v>
      </c>
      <c r="S96" s="8">
        <f t="shared" si="33"/>
        <v>693049185.04999995</v>
      </c>
      <c r="U96" s="6">
        <f t="shared" si="26"/>
        <v>0.19588675020285554</v>
      </c>
      <c r="V96" s="6">
        <f t="shared" si="26"/>
        <v>0.22340976988740804</v>
      </c>
      <c r="W96" s="6">
        <f t="shared" si="26"/>
        <v>8.4861151896574987E-3</v>
      </c>
      <c r="Y96" s="8">
        <f t="shared" si="34"/>
        <v>3299646581098.1494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Bottom 50%</v>
      </c>
      <c r="C97" s="2">
        <v>381794</v>
      </c>
      <c r="D97" s="2">
        <v>34300</v>
      </c>
      <c r="E97" s="3">
        <v>33869686.220000029</v>
      </c>
      <c r="G97" s="7">
        <f t="shared" si="27"/>
        <v>88.711939475214464</v>
      </c>
      <c r="H97" s="7">
        <f t="shared" si="28"/>
        <v>1064.5432737025735</v>
      </c>
      <c r="I97" s="7">
        <f t="shared" si="29"/>
        <v>987.45440874635653</v>
      </c>
      <c r="J97" s="2">
        <f t="shared" si="30"/>
        <v>31816.166666666668</v>
      </c>
      <c r="K97" s="18">
        <f t="shared" si="31"/>
        <v>11.131020408163264</v>
      </c>
      <c r="M97" s="5">
        <f t="shared" si="32"/>
        <v>4.3684937540084245E-3</v>
      </c>
      <c r="N97" s="5">
        <f t="shared" si="32"/>
        <v>4.3302657040936287E-3</v>
      </c>
      <c r="O97" s="6">
        <f t="shared" si="32"/>
        <v>4.1472101100550245E-4</v>
      </c>
      <c r="Q97" s="11">
        <f t="shared" si="33"/>
        <v>17501742</v>
      </c>
      <c r="R97" s="11">
        <f t="shared" si="33"/>
        <v>1803927</v>
      </c>
      <c r="S97" s="8">
        <f t="shared" si="33"/>
        <v>726918871.26999998</v>
      </c>
      <c r="U97" s="6">
        <f t="shared" si="26"/>
        <v>0.20025524395686395</v>
      </c>
      <c r="V97" s="6">
        <f t="shared" si="26"/>
        <v>0.22774003559150166</v>
      </c>
      <c r="W97" s="6">
        <f t="shared" si="26"/>
        <v>8.9008362006630024E-3</v>
      </c>
      <c r="Y97" s="8">
        <f t="shared" si="34"/>
        <v>3277070786322.1206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Bottom 50%</v>
      </c>
      <c r="C98" s="2">
        <v>378124</v>
      </c>
      <c r="D98" s="2">
        <v>34099</v>
      </c>
      <c r="E98" s="3">
        <v>34525242.810000062</v>
      </c>
      <c r="G98" s="7">
        <f t="shared" si="27"/>
        <v>91.30666873829766</v>
      </c>
      <c r="H98" s="7">
        <f t="shared" si="28"/>
        <v>1095.6800248595719</v>
      </c>
      <c r="I98" s="7">
        <f t="shared" si="29"/>
        <v>1012.5001557230436</v>
      </c>
      <c r="J98" s="2">
        <f t="shared" si="30"/>
        <v>31510.333333333332</v>
      </c>
      <c r="K98" s="18">
        <f t="shared" si="31"/>
        <v>11.089005542684536</v>
      </c>
      <c r="M98" s="5">
        <f t="shared" si="32"/>
        <v>4.3265015485855762E-3</v>
      </c>
      <c r="N98" s="5">
        <f t="shared" si="32"/>
        <v>4.3048900945740131E-3</v>
      </c>
      <c r="O98" s="6">
        <f t="shared" si="32"/>
        <v>4.227480440878341E-4</v>
      </c>
      <c r="Q98" s="11">
        <f t="shared" si="33"/>
        <v>17879866</v>
      </c>
      <c r="R98" s="11">
        <f t="shared" si="33"/>
        <v>1838026</v>
      </c>
      <c r="S98" s="8">
        <f t="shared" si="33"/>
        <v>761444114.08000004</v>
      </c>
      <c r="U98" s="6">
        <f t="shared" si="26"/>
        <v>0.20458174550544952</v>
      </c>
      <c r="V98" s="6">
        <f t="shared" si="26"/>
        <v>0.23204492568607568</v>
      </c>
      <c r="W98" s="6">
        <f t="shared" si="26"/>
        <v>9.3235842447508353E-3</v>
      </c>
      <c r="Y98" s="8">
        <f t="shared" si="34"/>
        <v>3225685679132.9854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Bottom 50%</v>
      </c>
      <c r="C99" s="2">
        <v>371728</v>
      </c>
      <c r="D99" s="2">
        <v>33430</v>
      </c>
      <c r="E99" s="3">
        <v>34683990.659999967</v>
      </c>
      <c r="G99" s="7">
        <f t="shared" si="27"/>
        <v>93.304756865234708</v>
      </c>
      <c r="H99" s="7">
        <f t="shared" si="28"/>
        <v>1119.6570823828165</v>
      </c>
      <c r="I99" s="7">
        <f t="shared" si="29"/>
        <v>1037.5109380795682</v>
      </c>
      <c r="J99" s="2">
        <f t="shared" si="30"/>
        <v>30977.333333333332</v>
      </c>
      <c r="K99" s="18">
        <f t="shared" si="31"/>
        <v>11.119593179778642</v>
      </c>
      <c r="M99" s="5">
        <f t="shared" si="32"/>
        <v>4.2533184025679918E-3</v>
      </c>
      <c r="N99" s="5">
        <f t="shared" si="32"/>
        <v>4.2204309763221575E-3</v>
      </c>
      <c r="O99" s="6">
        <f t="shared" si="32"/>
        <v>4.2469184918892875E-4</v>
      </c>
      <c r="Q99" s="11">
        <f t="shared" si="33"/>
        <v>18251594</v>
      </c>
      <c r="R99" s="11">
        <f t="shared" si="33"/>
        <v>1871456</v>
      </c>
      <c r="S99" s="8">
        <f t="shared" si="33"/>
        <v>796128104.74000001</v>
      </c>
      <c r="U99" s="6">
        <f t="shared" si="26"/>
        <v>0.20883506390801754</v>
      </c>
      <c r="V99" s="6">
        <f t="shared" si="26"/>
        <v>0.23626535666239784</v>
      </c>
      <c r="W99" s="6">
        <f t="shared" si="26"/>
        <v>9.7482760939397641E-3</v>
      </c>
      <c r="Y99" s="8">
        <f t="shared" si="34"/>
        <v>3156110894464.7993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Bottom 50%</v>
      </c>
      <c r="C100" s="2">
        <v>375486</v>
      </c>
      <c r="D100" s="2">
        <v>33681</v>
      </c>
      <c r="E100" s="3">
        <v>35786959.439999938</v>
      </c>
      <c r="G100" s="7">
        <f t="shared" si="27"/>
        <v>95.308372189642057</v>
      </c>
      <c r="H100" s="7">
        <f t="shared" si="28"/>
        <v>1143.7004662757047</v>
      </c>
      <c r="I100" s="7">
        <f t="shared" si="29"/>
        <v>1062.5266304444624</v>
      </c>
      <c r="J100" s="2">
        <f t="shared" si="30"/>
        <v>31290.5</v>
      </c>
      <c r="K100" s="18">
        <f t="shared" si="31"/>
        <v>11.148303197648525</v>
      </c>
      <c r="M100" s="5">
        <f t="shared" si="32"/>
        <v>4.2963175055595621E-3</v>
      </c>
      <c r="N100" s="5">
        <f t="shared" si="32"/>
        <v>4.2521189265182944E-3</v>
      </c>
      <c r="O100" s="6">
        <f t="shared" si="32"/>
        <v>4.3819726889013003E-4</v>
      </c>
      <c r="Q100" s="11">
        <f t="shared" si="33"/>
        <v>18627080</v>
      </c>
      <c r="R100" s="11">
        <f t="shared" si="33"/>
        <v>1905137</v>
      </c>
      <c r="S100" s="8">
        <f t="shared" si="33"/>
        <v>831915064.17999995</v>
      </c>
      <c r="U100" s="6">
        <f t="shared" si="26"/>
        <v>0.2131313814135771</v>
      </c>
      <c r="V100" s="6">
        <f t="shared" si="26"/>
        <v>0.24051747558891615</v>
      </c>
      <c r="W100" s="6">
        <f t="shared" si="26"/>
        <v>1.0186473362829894E-2</v>
      </c>
      <c r="Y100" s="8">
        <f t="shared" si="34"/>
        <v>3172848113398.3267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Bottom 50%</v>
      </c>
      <c r="C101" s="2">
        <v>370566</v>
      </c>
      <c r="D101" s="2">
        <v>33289</v>
      </c>
      <c r="E101" s="3">
        <v>36201791.440000057</v>
      </c>
      <c r="G101" s="7">
        <f t="shared" si="27"/>
        <v>97.693235321103543</v>
      </c>
      <c r="H101" s="7">
        <f t="shared" si="28"/>
        <v>1172.3188238532425</v>
      </c>
      <c r="I101" s="7">
        <f t="shared" si="29"/>
        <v>1087.500118357417</v>
      </c>
      <c r="J101" s="2">
        <f t="shared" si="30"/>
        <v>30880.5</v>
      </c>
      <c r="K101" s="18">
        <f t="shared" si="31"/>
        <v>11.131785274414971</v>
      </c>
      <c r="M101" s="5">
        <f t="shared" si="32"/>
        <v>4.2400227778537272E-3</v>
      </c>
      <c r="N101" s="5">
        <f t="shared" si="32"/>
        <v>4.2026301756143674E-3</v>
      </c>
      <c r="O101" s="6">
        <f t="shared" si="32"/>
        <v>4.4327672387297229E-4</v>
      </c>
      <c r="Q101" s="11">
        <f t="shared" si="33"/>
        <v>18997646</v>
      </c>
      <c r="R101" s="11">
        <f t="shared" si="33"/>
        <v>1938426</v>
      </c>
      <c r="S101" s="8">
        <f t="shared" si="33"/>
        <v>868116855.62</v>
      </c>
      <c r="U101" s="6">
        <f t="shared" si="26"/>
        <v>0.21737140419143081</v>
      </c>
      <c r="V101" s="6">
        <f t="shared" si="26"/>
        <v>0.24472010576453052</v>
      </c>
      <c r="W101" s="6">
        <f t="shared" si="26"/>
        <v>1.0629750086702867E-2</v>
      </c>
      <c r="Y101" s="8">
        <f t="shared" si="34"/>
        <v>3113501262764.4478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Bottom 50%</v>
      </c>
      <c r="C102" s="2">
        <v>441864</v>
      </c>
      <c r="D102" s="2">
        <v>39516</v>
      </c>
      <c r="E102" s="3">
        <v>44056264.149999976</v>
      </c>
      <c r="G102" s="7">
        <f t="shared" si="27"/>
        <v>99.705484379809121</v>
      </c>
      <c r="H102" s="7">
        <f t="shared" si="28"/>
        <v>1196.4658125577093</v>
      </c>
      <c r="I102" s="7">
        <f t="shared" si="29"/>
        <v>1114.896855704018</v>
      </c>
      <c r="J102" s="2">
        <f t="shared" si="30"/>
        <v>36822</v>
      </c>
      <c r="K102" s="18">
        <f t="shared" si="31"/>
        <v>11.181901002125722</v>
      </c>
      <c r="M102" s="5">
        <f t="shared" si="32"/>
        <v>5.0558157648396222E-3</v>
      </c>
      <c r="N102" s="5">
        <f t="shared" si="32"/>
        <v>4.9887690834683335E-3</v>
      </c>
      <c r="O102" s="6">
        <f t="shared" si="32"/>
        <v>5.3945165865234429E-4</v>
      </c>
      <c r="Q102" s="11">
        <f t="shared" si="33"/>
        <v>19439510</v>
      </c>
      <c r="R102" s="11">
        <f t="shared" si="33"/>
        <v>1977942</v>
      </c>
      <c r="S102" s="8">
        <f t="shared" si="33"/>
        <v>912173119.76999998</v>
      </c>
      <c r="U102" s="6">
        <f t="shared" si="26"/>
        <v>0.22242721995627043</v>
      </c>
      <c r="V102" s="6">
        <f t="shared" si="26"/>
        <v>0.24970887484799884</v>
      </c>
      <c r="W102" s="6">
        <f t="shared" si="26"/>
        <v>1.1169201745355212E-2</v>
      </c>
      <c r="Y102" s="8">
        <f t="shared" si="34"/>
        <v>3694713691786.8628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Bottom 50%</v>
      </c>
      <c r="C103" s="2">
        <v>509827</v>
      </c>
      <c r="D103" s="2">
        <v>45543</v>
      </c>
      <c r="E103" s="3">
        <v>52259975.190000057</v>
      </c>
      <c r="G103" s="7">
        <f t="shared" si="27"/>
        <v>102.50531099765226</v>
      </c>
      <c r="H103" s="7">
        <f t="shared" si="28"/>
        <v>1230.0637319718271</v>
      </c>
      <c r="I103" s="7">
        <f t="shared" si="29"/>
        <v>1147.4864455569475</v>
      </c>
      <c r="J103" s="2">
        <f t="shared" si="30"/>
        <v>42485.583333333336</v>
      </c>
      <c r="K103" s="18">
        <f t="shared" si="31"/>
        <v>11.194409678765123</v>
      </c>
      <c r="M103" s="5">
        <f t="shared" si="32"/>
        <v>5.8334496223745088E-3</v>
      </c>
      <c r="N103" s="5">
        <f t="shared" si="32"/>
        <v>5.7496586286162141E-3</v>
      </c>
      <c r="O103" s="6">
        <f t="shared" si="32"/>
        <v>6.3990287967655342E-4</v>
      </c>
      <c r="Q103" s="11">
        <f t="shared" si="33"/>
        <v>19949337</v>
      </c>
      <c r="R103" s="11">
        <f t="shared" si="33"/>
        <v>2023485</v>
      </c>
      <c r="S103" s="8">
        <f t="shared" si="33"/>
        <v>964433094.96000004</v>
      </c>
      <c r="U103" s="6">
        <f t="shared" si="26"/>
        <v>0.22826066957864494</v>
      </c>
      <c r="V103" s="6">
        <f t="shared" si="26"/>
        <v>0.25545853347661507</v>
      </c>
      <c r="W103" s="6">
        <f t="shared" si="26"/>
        <v>1.1809104625031765E-2</v>
      </c>
      <c r="Y103" s="8">
        <f t="shared" si="34"/>
        <v>4234447698710.1191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Bottom 50%</v>
      </c>
      <c r="C104" s="2">
        <v>500913</v>
      </c>
      <c r="D104" s="2">
        <v>44846</v>
      </c>
      <c r="E104" s="3">
        <v>53029577.189999938</v>
      </c>
      <c r="G104" s="7">
        <f t="shared" si="27"/>
        <v>105.8658433500427</v>
      </c>
      <c r="H104" s="7">
        <f t="shared" si="28"/>
        <v>1270.3901202005122</v>
      </c>
      <c r="I104" s="7">
        <f t="shared" si="29"/>
        <v>1182.4817640369249</v>
      </c>
      <c r="J104" s="2">
        <f t="shared" si="30"/>
        <v>41742.75</v>
      </c>
      <c r="K104" s="18">
        <f t="shared" si="31"/>
        <v>11.169624938679036</v>
      </c>
      <c r="M104" s="5">
        <f t="shared" si="32"/>
        <v>5.7314554754700755E-3</v>
      </c>
      <c r="N104" s="5">
        <f t="shared" si="32"/>
        <v>5.6616645995855065E-3</v>
      </c>
      <c r="O104" s="6">
        <f t="shared" si="32"/>
        <v>6.4932635403172297E-4</v>
      </c>
      <c r="Q104" s="11">
        <f t="shared" si="33"/>
        <v>20450250</v>
      </c>
      <c r="R104" s="11">
        <f t="shared" si="33"/>
        <v>2068331</v>
      </c>
      <c r="S104" s="8">
        <f t="shared" si="33"/>
        <v>1017462672.15</v>
      </c>
      <c r="U104" s="6">
        <f t="shared" si="26"/>
        <v>0.23399212505411501</v>
      </c>
      <c r="V104" s="6">
        <f t="shared" si="26"/>
        <v>0.26112019807620057</v>
      </c>
      <c r="W104" s="6">
        <f t="shared" si="26"/>
        <v>1.2458430979063488E-2</v>
      </c>
      <c r="Y104" s="8">
        <f t="shared" si="34"/>
        <v>4126868231452.5376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Bottom 50%</v>
      </c>
      <c r="C105" s="2">
        <v>426241</v>
      </c>
      <c r="D105" s="2">
        <v>38049</v>
      </c>
      <c r="E105" s="3">
        <v>46229443.370000005</v>
      </c>
      <c r="G105" s="7">
        <f t="shared" si="27"/>
        <v>108.4584621610779</v>
      </c>
      <c r="H105" s="7">
        <f t="shared" si="28"/>
        <v>1301.5015459329347</v>
      </c>
      <c r="I105" s="7">
        <f t="shared" si="29"/>
        <v>1214.9975917895347</v>
      </c>
      <c r="J105" s="2">
        <f t="shared" si="30"/>
        <v>35520.083333333336</v>
      </c>
      <c r="K105" s="18">
        <f t="shared" si="31"/>
        <v>11.202423191148256</v>
      </c>
      <c r="M105" s="5">
        <f t="shared" si="32"/>
        <v>4.8770571203379442E-3</v>
      </c>
      <c r="N105" s="5">
        <f t="shared" si="32"/>
        <v>4.8035650080191974E-3</v>
      </c>
      <c r="O105" s="6">
        <f t="shared" si="32"/>
        <v>5.6606138504190751E-4</v>
      </c>
      <c r="Q105" s="11">
        <f t="shared" si="33"/>
        <v>20876491</v>
      </c>
      <c r="R105" s="11">
        <f t="shared" si="33"/>
        <v>2106380</v>
      </c>
      <c r="S105" s="8">
        <f t="shared" si="33"/>
        <v>1063692115.52</v>
      </c>
      <c r="U105" s="6">
        <f t="shared" si="26"/>
        <v>0.23886918217445297</v>
      </c>
      <c r="V105" s="6">
        <f t="shared" si="26"/>
        <v>0.26592376308421978</v>
      </c>
      <c r="W105" s="6">
        <f t="shared" si="26"/>
        <v>1.3024492364105396E-2</v>
      </c>
      <c r="Y105" s="8">
        <f t="shared" si="34"/>
        <v>3489727209900.6587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Bottom 50%</v>
      </c>
      <c r="C106" s="2">
        <v>492810</v>
      </c>
      <c r="D106" s="2">
        <v>43925</v>
      </c>
      <c r="E106" s="3">
        <v>54794373.930000067</v>
      </c>
      <c r="G106" s="7">
        <f t="shared" si="27"/>
        <v>111.18762592074037</v>
      </c>
      <c r="H106" s="7">
        <f t="shared" si="28"/>
        <v>1334.2515110488844</v>
      </c>
      <c r="I106" s="7">
        <f t="shared" si="29"/>
        <v>1247.4530206033025</v>
      </c>
      <c r="J106" s="2">
        <f t="shared" si="30"/>
        <v>41067.5</v>
      </c>
      <c r="K106" s="18">
        <f t="shared" si="31"/>
        <v>11.219351166761525</v>
      </c>
      <c r="M106" s="5">
        <f t="shared" si="32"/>
        <v>5.6387408050228441E-3</v>
      </c>
      <c r="N106" s="5">
        <f t="shared" si="32"/>
        <v>5.5453912843239838E-3</v>
      </c>
      <c r="O106" s="6">
        <f t="shared" si="32"/>
        <v>6.7093559727885647E-4</v>
      </c>
      <c r="Q106" s="11">
        <f t="shared" ref="Q106:S121" si="35">+Q105+C106</f>
        <v>21369301</v>
      </c>
      <c r="R106" s="11">
        <f t="shared" si="35"/>
        <v>2150305</v>
      </c>
      <c r="S106" s="8">
        <f t="shared" si="35"/>
        <v>1118486489.45</v>
      </c>
      <c r="U106" s="6">
        <f t="shared" si="26"/>
        <v>0.24450792297947582</v>
      </c>
      <c r="V106" s="6">
        <f t="shared" si="26"/>
        <v>0.27146915436854374</v>
      </c>
      <c r="W106" s="6">
        <f t="shared" si="26"/>
        <v>1.3695427961384251E-2</v>
      </c>
      <c r="Y106" s="8">
        <f t="shared" si="34"/>
        <v>4008123735859.5894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Bottom 50%</v>
      </c>
      <c r="C107" s="2">
        <v>485712</v>
      </c>
      <c r="D107" s="2">
        <v>43257</v>
      </c>
      <c r="E107" s="3">
        <v>55471279.940000057</v>
      </c>
      <c r="G107" s="7">
        <f t="shared" si="27"/>
        <v>114.20611378759442</v>
      </c>
      <c r="H107" s="7">
        <f t="shared" si="28"/>
        <v>1370.4733654511331</v>
      </c>
      <c r="I107" s="7">
        <f t="shared" si="29"/>
        <v>1282.3653961208604</v>
      </c>
      <c r="J107" s="2">
        <f t="shared" si="30"/>
        <v>40476</v>
      </c>
      <c r="K107" s="18">
        <f t="shared" si="31"/>
        <v>11.22851792773424</v>
      </c>
      <c r="M107" s="5">
        <f t="shared" si="32"/>
        <v>5.5575253624911341E-3</v>
      </c>
      <c r="N107" s="5">
        <f t="shared" si="32"/>
        <v>5.4610584128856584E-3</v>
      </c>
      <c r="O107" s="6">
        <f t="shared" si="32"/>
        <v>6.7922404562760811E-4</v>
      </c>
      <c r="Q107" s="11">
        <f t="shared" si="35"/>
        <v>21855013</v>
      </c>
      <c r="R107" s="11">
        <f t="shared" si="35"/>
        <v>2193562</v>
      </c>
      <c r="S107" s="8">
        <f t="shared" si="35"/>
        <v>1173957769.3900001</v>
      </c>
      <c r="U107" s="6">
        <f t="shared" si="26"/>
        <v>0.25006544834196692</v>
      </c>
      <c r="V107" s="6">
        <f t="shared" si="26"/>
        <v>0.27693021278142937</v>
      </c>
      <c r="W107" s="6">
        <f t="shared" si="26"/>
        <v>1.437465200701186E-2</v>
      </c>
      <c r="Y107" s="8">
        <f t="shared" si="34"/>
        <v>3921479288263.2188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Bottom 50%</v>
      </c>
      <c r="C108" s="2">
        <v>410471</v>
      </c>
      <c r="D108" s="2">
        <v>36519</v>
      </c>
      <c r="E108" s="3">
        <v>48020439.029999971</v>
      </c>
      <c r="G108" s="7">
        <f t="shared" si="27"/>
        <v>116.98862777151119</v>
      </c>
      <c r="H108" s="7">
        <f t="shared" si="28"/>
        <v>1403.8635332581343</v>
      </c>
      <c r="I108" s="7">
        <f t="shared" si="29"/>
        <v>1314.9439751909956</v>
      </c>
      <c r="J108" s="2">
        <f t="shared" si="30"/>
        <v>34205.916666666664</v>
      </c>
      <c r="K108" s="18">
        <f t="shared" si="31"/>
        <v>11.239929899504368</v>
      </c>
      <c r="M108" s="5">
        <f t="shared" si="32"/>
        <v>4.6966164992157866E-3</v>
      </c>
      <c r="N108" s="5">
        <f t="shared" si="32"/>
        <v>4.6104073833176454E-3</v>
      </c>
      <c r="O108" s="6">
        <f t="shared" si="32"/>
        <v>5.8799142377911472E-4</v>
      </c>
      <c r="Q108" s="11">
        <f t="shared" si="35"/>
        <v>22265484</v>
      </c>
      <c r="R108" s="11">
        <f t="shared" si="35"/>
        <v>2230081</v>
      </c>
      <c r="S108" s="8">
        <f t="shared" si="35"/>
        <v>1221978208.4200001</v>
      </c>
      <c r="U108" s="6">
        <f t="shared" si="26"/>
        <v>0.25476206484118274</v>
      </c>
      <c r="V108" s="6">
        <f t="shared" si="26"/>
        <v>0.28154062016474707</v>
      </c>
      <c r="W108" s="6">
        <f t="shared" si="26"/>
        <v>1.4962643430790974E-2</v>
      </c>
      <c r="Y108" s="8">
        <f t="shared" si="34"/>
        <v>3291562157499.8354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Bottom 50%</v>
      </c>
      <c r="C109" s="2">
        <v>476743</v>
      </c>
      <c r="D109" s="2">
        <v>42362</v>
      </c>
      <c r="E109" s="3">
        <v>57078385.779999971</v>
      </c>
      <c r="G109" s="7">
        <f t="shared" si="27"/>
        <v>119.7256924170884</v>
      </c>
      <c r="H109" s="7">
        <f t="shared" si="28"/>
        <v>1436.7083090050608</v>
      </c>
      <c r="I109" s="7">
        <f t="shared" si="29"/>
        <v>1347.3959156791457</v>
      </c>
      <c r="J109" s="2">
        <f t="shared" si="30"/>
        <v>39728.583333333336</v>
      </c>
      <c r="K109" s="18">
        <f t="shared" si="31"/>
        <v>11.254024833577263</v>
      </c>
      <c r="M109" s="5">
        <f t="shared" si="32"/>
        <v>5.45490190460625E-3</v>
      </c>
      <c r="N109" s="5">
        <f t="shared" si="32"/>
        <v>5.3480675147759274E-3</v>
      </c>
      <c r="O109" s="6">
        <f t="shared" si="32"/>
        <v>6.9890242571144976E-4</v>
      </c>
      <c r="Q109" s="11">
        <f t="shared" si="35"/>
        <v>22742227</v>
      </c>
      <c r="R109" s="11">
        <f t="shared" si="35"/>
        <v>2272443</v>
      </c>
      <c r="S109" s="8">
        <f t="shared" si="35"/>
        <v>1279056594.2</v>
      </c>
      <c r="U109" s="6">
        <f t="shared" si="26"/>
        <v>0.26021696674578898</v>
      </c>
      <c r="V109" s="6">
        <f t="shared" si="26"/>
        <v>0.28688868767952297</v>
      </c>
      <c r="W109" s="6">
        <f t="shared" si="26"/>
        <v>1.5661545856502423E-2</v>
      </c>
      <c r="Y109" s="8">
        <f t="shared" si="34"/>
        <v>3797438831174.4282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Bottom 50%</v>
      </c>
      <c r="C110" s="2">
        <v>464075</v>
      </c>
      <c r="D110" s="2">
        <v>41145</v>
      </c>
      <c r="E110" s="3">
        <v>56885294.389999866</v>
      </c>
      <c r="G110" s="7">
        <f t="shared" si="27"/>
        <v>122.57780399719844</v>
      </c>
      <c r="H110" s="7">
        <f t="shared" si="28"/>
        <v>1470.9336479663814</v>
      </c>
      <c r="I110" s="7">
        <f t="shared" si="29"/>
        <v>1382.556674930122</v>
      </c>
      <c r="J110" s="2">
        <f t="shared" si="30"/>
        <v>38672.916666666664</v>
      </c>
      <c r="K110" s="18">
        <f t="shared" si="31"/>
        <v>11.27901324583789</v>
      </c>
      <c r="M110" s="5">
        <f t="shared" si="32"/>
        <v>5.3099544227815515E-3</v>
      </c>
      <c r="N110" s="5">
        <f t="shared" si="32"/>
        <v>5.194425142709398E-3</v>
      </c>
      <c r="O110" s="6">
        <f t="shared" si="32"/>
        <v>6.9653809744583928E-4</v>
      </c>
      <c r="Q110" s="11">
        <f t="shared" si="35"/>
        <v>23206302</v>
      </c>
      <c r="R110" s="11">
        <f t="shared" si="35"/>
        <v>2313588</v>
      </c>
      <c r="S110" s="8">
        <f t="shared" si="35"/>
        <v>1335941888.5899999</v>
      </c>
      <c r="U110" s="6">
        <f t="shared" si="26"/>
        <v>0.26552692116857052</v>
      </c>
      <c r="V110" s="6">
        <f t="shared" si="26"/>
        <v>0.29208311282223237</v>
      </c>
      <c r="W110" s="6">
        <f t="shared" si="26"/>
        <v>1.6358083953948263E-2</v>
      </c>
      <c r="Y110" s="8">
        <f t="shared" si="34"/>
        <v>3670697856486.2422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Bottom 50%</v>
      </c>
      <c r="C111" s="2">
        <v>396868</v>
      </c>
      <c r="D111" s="2">
        <v>35122</v>
      </c>
      <c r="E111" s="3">
        <v>49695149.150000095</v>
      </c>
      <c r="G111" s="7">
        <f t="shared" si="27"/>
        <v>125.21833241783186</v>
      </c>
      <c r="H111" s="7">
        <f t="shared" si="28"/>
        <v>1502.6199890139824</v>
      </c>
      <c r="I111" s="7">
        <f t="shared" si="29"/>
        <v>1414.9293647856073</v>
      </c>
      <c r="J111" s="2">
        <f t="shared" si="30"/>
        <v>33072.333333333336</v>
      </c>
      <c r="K111" s="18">
        <f t="shared" si="31"/>
        <v>11.299698194863618</v>
      </c>
      <c r="M111" s="5">
        <f t="shared" si="32"/>
        <v>4.540970730723415E-3</v>
      </c>
      <c r="N111" s="5">
        <f t="shared" si="32"/>
        <v>4.4340405848156388E-3</v>
      </c>
      <c r="O111" s="6">
        <f t="shared" si="32"/>
        <v>6.0849759173107738E-4</v>
      </c>
      <c r="Q111" s="11">
        <f t="shared" si="35"/>
        <v>23603170</v>
      </c>
      <c r="R111" s="11">
        <f t="shared" si="35"/>
        <v>2348710</v>
      </c>
      <c r="S111" s="8">
        <f t="shared" si="35"/>
        <v>1385637037.74</v>
      </c>
      <c r="U111" s="6">
        <f t="shared" si="26"/>
        <v>0.27006789189929398</v>
      </c>
      <c r="V111" s="6">
        <f t="shared" si="26"/>
        <v>0.29651715340704798</v>
      </c>
      <c r="W111" s="6">
        <f t="shared" si="26"/>
        <v>1.696658154567934E-2</v>
      </c>
      <c r="Y111" s="8">
        <f t="shared" si="34"/>
        <v>3118724143834.9541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Bottom 50%</v>
      </c>
      <c r="C112" s="2">
        <v>458787</v>
      </c>
      <c r="D112" s="2">
        <v>40658</v>
      </c>
      <c r="E112" s="3">
        <v>58851877.359999895</v>
      </c>
      <c r="G112" s="7">
        <f t="shared" si="27"/>
        <v>128.277125027518</v>
      </c>
      <c r="H112" s="7">
        <f t="shared" si="28"/>
        <v>1539.3255003302161</v>
      </c>
      <c r="I112" s="7">
        <f t="shared" si="29"/>
        <v>1447.4857927099192</v>
      </c>
      <c r="J112" s="2">
        <f t="shared" si="30"/>
        <v>38232.25</v>
      </c>
      <c r="K112" s="18">
        <f t="shared" si="31"/>
        <v>11.28405233902307</v>
      </c>
      <c r="M112" s="5">
        <f t="shared" si="32"/>
        <v>5.2494490325156063E-3</v>
      </c>
      <c r="N112" s="5">
        <f t="shared" si="32"/>
        <v>5.1329429445200799E-3</v>
      </c>
      <c r="O112" s="6">
        <f t="shared" si="32"/>
        <v>7.206181338609099E-4</v>
      </c>
      <c r="Q112" s="11">
        <f t="shared" si="35"/>
        <v>24061957</v>
      </c>
      <c r="R112" s="11">
        <f t="shared" si="35"/>
        <v>2389368</v>
      </c>
      <c r="S112" s="8">
        <f t="shared" si="35"/>
        <v>1444488915.0999999</v>
      </c>
      <c r="U112" s="6">
        <f t="shared" si="26"/>
        <v>0.27531734093180954</v>
      </c>
      <c r="V112" s="6">
        <f t="shared" si="26"/>
        <v>0.30165009635156809</v>
      </c>
      <c r="W112" s="6">
        <f t="shared" si="26"/>
        <v>1.7687199679540251E-2</v>
      </c>
      <c r="Y112" s="8">
        <f t="shared" si="34"/>
        <v>3578101217650.207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Bottom 50%</v>
      </c>
      <c r="C113" s="2">
        <v>455868</v>
      </c>
      <c r="D113" s="2">
        <v>40327</v>
      </c>
      <c r="E113" s="3">
        <v>59782630.00999999</v>
      </c>
      <c r="G113" s="7">
        <f t="shared" si="27"/>
        <v>131.1402204366176</v>
      </c>
      <c r="H113" s="7">
        <f t="shared" si="28"/>
        <v>1573.6826452394112</v>
      </c>
      <c r="I113" s="7">
        <f t="shared" si="29"/>
        <v>1482.4467480844098</v>
      </c>
      <c r="J113" s="2">
        <f t="shared" si="30"/>
        <v>37989</v>
      </c>
      <c r="K113" s="18">
        <f t="shared" si="31"/>
        <v>11.304287450095469</v>
      </c>
      <c r="M113" s="5">
        <f t="shared" si="32"/>
        <v>5.216049782480376E-3</v>
      </c>
      <c r="N113" s="5">
        <f t="shared" si="32"/>
        <v>5.0911552492415094E-3</v>
      </c>
      <c r="O113" s="6">
        <f t="shared" si="32"/>
        <v>7.3201483465987259E-4</v>
      </c>
      <c r="Q113" s="11">
        <f t="shared" si="35"/>
        <v>24517825</v>
      </c>
      <c r="R113" s="11">
        <f t="shared" si="35"/>
        <v>2429695</v>
      </c>
      <c r="S113" s="8">
        <f t="shared" si="35"/>
        <v>1504271545.1099999</v>
      </c>
      <c r="U113" s="6">
        <f t="shared" si="26"/>
        <v>0.28053339071428995</v>
      </c>
      <c r="V113" s="6">
        <f t="shared" si="26"/>
        <v>0.30674125160080962</v>
      </c>
      <c r="W113" s="6">
        <f t="shared" si="26"/>
        <v>1.8419214514200123E-2</v>
      </c>
      <c r="Y113" s="8">
        <f t="shared" si="34"/>
        <v>3530127449712.2412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Bottom 50%</v>
      </c>
      <c r="C114" s="2">
        <v>633080</v>
      </c>
      <c r="D114" s="2">
        <v>56054</v>
      </c>
      <c r="E114" s="3">
        <v>85477360.230000019</v>
      </c>
      <c r="G114" s="7">
        <f t="shared" si="27"/>
        <v>135.0182602988564</v>
      </c>
      <c r="H114" s="7">
        <f t="shared" si="28"/>
        <v>1620.219123586277</v>
      </c>
      <c r="I114" s="7">
        <f t="shared" si="29"/>
        <v>1524.9109828022981</v>
      </c>
      <c r="J114" s="2">
        <f t="shared" si="30"/>
        <v>52756.666666666664</v>
      </c>
      <c r="K114" s="18">
        <f t="shared" si="31"/>
        <v>11.294109251792914</v>
      </c>
      <c r="M114" s="5">
        <f t="shared" si="32"/>
        <v>7.2437126455304523E-3</v>
      </c>
      <c r="N114" s="5">
        <f t="shared" si="32"/>
        <v>7.0766388856345263E-3</v>
      </c>
      <c r="O114" s="6">
        <f t="shared" si="32"/>
        <v>1.0466367188171461E-3</v>
      </c>
      <c r="Q114" s="11">
        <f t="shared" si="35"/>
        <v>25150905</v>
      </c>
      <c r="R114" s="11">
        <f t="shared" si="35"/>
        <v>2485749</v>
      </c>
      <c r="S114" s="8">
        <f t="shared" si="35"/>
        <v>1589748905.3399999</v>
      </c>
      <c r="U114" s="6">
        <f t="shared" si="26"/>
        <v>0.28777710335982037</v>
      </c>
      <c r="V114" s="6">
        <f t="shared" si="26"/>
        <v>0.3138178904864441</v>
      </c>
      <c r="W114" s="6">
        <f t="shared" si="26"/>
        <v>1.9465851233017268E-2</v>
      </c>
      <c r="Y114" s="8">
        <f t="shared" si="34"/>
        <v>4855193644332.3516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Bottom 50%</v>
      </c>
      <c r="C115" s="2">
        <v>620713</v>
      </c>
      <c r="D115" s="2">
        <v>54875</v>
      </c>
      <c r="E115" s="3">
        <v>86417544.24000001</v>
      </c>
      <c r="G115" s="7">
        <f t="shared" si="27"/>
        <v>139.22302938717252</v>
      </c>
      <c r="H115" s="7">
        <f t="shared" si="28"/>
        <v>1670.6763526460702</v>
      </c>
      <c r="I115" s="7">
        <f t="shared" si="29"/>
        <v>1574.8071843280184</v>
      </c>
      <c r="J115" s="2">
        <f t="shared" si="30"/>
        <v>51726.083333333336</v>
      </c>
      <c r="K115" s="18">
        <f t="shared" si="31"/>
        <v>11.311398633257403</v>
      </c>
      <c r="M115" s="5">
        <f t="shared" si="32"/>
        <v>7.1022092110714979E-3</v>
      </c>
      <c r="N115" s="5">
        <f t="shared" si="32"/>
        <v>6.927793892482154E-3</v>
      </c>
      <c r="O115" s="6">
        <f t="shared" si="32"/>
        <v>1.0581489029166892E-3</v>
      </c>
      <c r="Q115" s="11">
        <f t="shared" si="35"/>
        <v>25771618</v>
      </c>
      <c r="R115" s="11">
        <f t="shared" si="35"/>
        <v>2540624</v>
      </c>
      <c r="S115" s="8">
        <f t="shared" si="35"/>
        <v>1676166449.5799999</v>
      </c>
      <c r="U115" s="6">
        <f t="shared" si="26"/>
        <v>0.29487931257089189</v>
      </c>
      <c r="V115" s="6">
        <f t="shared" si="26"/>
        <v>0.32074568437892625</v>
      </c>
      <c r="W115" s="6">
        <f t="shared" si="26"/>
        <v>2.0524000135933959E-2</v>
      </c>
      <c r="Y115" s="8">
        <f t="shared" si="34"/>
        <v>4710405033019.4883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Bottom 50%</v>
      </c>
      <c r="C116" s="2">
        <v>610689</v>
      </c>
      <c r="D116" s="2">
        <v>53941</v>
      </c>
      <c r="E116" s="3">
        <v>87648661.190000057</v>
      </c>
      <c r="G116" s="7">
        <f t="shared" si="27"/>
        <v>143.5242180389692</v>
      </c>
      <c r="H116" s="7">
        <f t="shared" si="28"/>
        <v>1722.2906164676303</v>
      </c>
      <c r="I116" s="7">
        <f t="shared" si="29"/>
        <v>1624.8987076620763</v>
      </c>
      <c r="J116" s="2">
        <f t="shared" si="30"/>
        <v>50890.75</v>
      </c>
      <c r="K116" s="18">
        <f t="shared" si="31"/>
        <v>11.321425260933243</v>
      </c>
      <c r="M116" s="5">
        <f t="shared" si="32"/>
        <v>6.9875144243797729E-3</v>
      </c>
      <c r="N116" s="5">
        <f t="shared" si="32"/>
        <v>6.809879368644735E-3</v>
      </c>
      <c r="O116" s="6">
        <f t="shared" si="32"/>
        <v>1.0732234466503876E-3</v>
      </c>
      <c r="Q116" s="11">
        <f t="shared" si="35"/>
        <v>26382307</v>
      </c>
      <c r="R116" s="11">
        <f t="shared" si="35"/>
        <v>2594565</v>
      </c>
      <c r="S116" s="8">
        <f t="shared" si="35"/>
        <v>1763815110.77</v>
      </c>
      <c r="U116" s="6">
        <f t="shared" si="26"/>
        <v>0.30186682699527168</v>
      </c>
      <c r="V116" s="6">
        <f t="shared" si="26"/>
        <v>0.327555563747571</v>
      </c>
      <c r="W116" s="6">
        <f t="shared" si="26"/>
        <v>2.1597223582584348E-2</v>
      </c>
      <c r="Y116" s="8">
        <f t="shared" si="34"/>
        <v>4584339718630.5664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Bottom 50%</v>
      </c>
      <c r="C117" s="2">
        <v>599359</v>
      </c>
      <c r="D117" s="2">
        <v>52880</v>
      </c>
      <c r="E117" s="3">
        <v>88572259.630000114</v>
      </c>
      <c r="G117" s="7">
        <f t="shared" si="27"/>
        <v>147.7783092103399</v>
      </c>
      <c r="H117" s="7">
        <f t="shared" si="28"/>
        <v>1773.3397105240788</v>
      </c>
      <c r="I117" s="7">
        <f t="shared" si="29"/>
        <v>1674.9670883131641</v>
      </c>
      <c r="J117" s="2">
        <f t="shared" si="30"/>
        <v>49946.583333333336</v>
      </c>
      <c r="K117" s="18">
        <f t="shared" si="31"/>
        <v>11.334322995461422</v>
      </c>
      <c r="M117" s="5">
        <f t="shared" si="32"/>
        <v>6.857876362406784E-3</v>
      </c>
      <c r="N117" s="5">
        <f t="shared" si="32"/>
        <v>6.6759314994889532E-3</v>
      </c>
      <c r="O117" s="6">
        <f t="shared" si="32"/>
        <v>1.0845325469565413E-3</v>
      </c>
      <c r="Q117" s="11">
        <f t="shared" si="35"/>
        <v>26981666</v>
      </c>
      <c r="R117" s="11">
        <f t="shared" si="35"/>
        <v>2647445</v>
      </c>
      <c r="S117" s="8">
        <f t="shared" si="35"/>
        <v>1852387370.4000001</v>
      </c>
      <c r="U117" s="6">
        <f t="shared" si="26"/>
        <v>0.30872470335767843</v>
      </c>
      <c r="V117" s="6">
        <f t="shared" si="26"/>
        <v>0.33423149524705997</v>
      </c>
      <c r="W117" s="6">
        <f t="shared" si="26"/>
        <v>2.2681756129540886E-2</v>
      </c>
      <c r="Y117" s="8">
        <f t="shared" si="34"/>
        <v>4451017760019.7637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Bottom 50%</v>
      </c>
      <c r="C118" s="2">
        <v>594655</v>
      </c>
      <c r="D118" s="2">
        <v>52441</v>
      </c>
      <c r="E118" s="3">
        <v>90456352.96999979</v>
      </c>
      <c r="G118" s="7">
        <f t="shared" si="27"/>
        <v>152.11568551513028</v>
      </c>
      <c r="H118" s="7">
        <f t="shared" si="28"/>
        <v>1825.3882261815634</v>
      </c>
      <c r="I118" s="7">
        <f t="shared" si="29"/>
        <v>1724.9166295455805</v>
      </c>
      <c r="J118" s="2">
        <f t="shared" si="30"/>
        <v>49554.583333333336</v>
      </c>
      <c r="K118" s="18">
        <f t="shared" si="31"/>
        <v>11.339505348868252</v>
      </c>
      <c r="M118" s="5">
        <f t="shared" si="32"/>
        <v>6.8040531105514491E-3</v>
      </c>
      <c r="N118" s="5">
        <f t="shared" si="32"/>
        <v>6.6205091483490953E-3</v>
      </c>
      <c r="O118" s="6">
        <f t="shared" si="32"/>
        <v>1.1076025302365162E-3</v>
      </c>
      <c r="Q118" s="11">
        <f t="shared" si="35"/>
        <v>27576321</v>
      </c>
      <c r="R118" s="11">
        <f t="shared" si="35"/>
        <v>2699886</v>
      </c>
      <c r="S118" s="8">
        <f t="shared" si="35"/>
        <v>1942843723.3699999</v>
      </c>
      <c r="U118" s="6">
        <f t="shared" si="26"/>
        <v>0.31552875646822987</v>
      </c>
      <c r="V118" s="6">
        <f t="shared" si="26"/>
        <v>0.34085200439540908</v>
      </c>
      <c r="W118" s="6">
        <f t="shared" si="26"/>
        <v>2.3789358659777403E-2</v>
      </c>
      <c r="Y118" s="8">
        <f t="shared" si="34"/>
        <v>4367522071987.2715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Bottom 50%</v>
      </c>
      <c r="C119" s="2">
        <v>583489</v>
      </c>
      <c r="D119" s="2">
        <v>51394</v>
      </c>
      <c r="E119" s="3">
        <v>91218958.520000219</v>
      </c>
      <c r="G119" s="7">
        <f t="shared" si="27"/>
        <v>156.33363871469766</v>
      </c>
      <c r="H119" s="7">
        <f t="shared" si="28"/>
        <v>1876.0036645763719</v>
      </c>
      <c r="I119" s="7">
        <f t="shared" si="29"/>
        <v>1774.8950951472978</v>
      </c>
      <c r="J119" s="2">
        <f t="shared" si="30"/>
        <v>48624.083333333336</v>
      </c>
      <c r="K119" s="18">
        <f t="shared" si="31"/>
        <v>11.353251352297933</v>
      </c>
      <c r="M119" s="5">
        <f t="shared" si="32"/>
        <v>6.6762915395019874E-3</v>
      </c>
      <c r="N119" s="5">
        <f t="shared" si="32"/>
        <v>6.4883287345827391E-3</v>
      </c>
      <c r="O119" s="6">
        <f t="shared" si="32"/>
        <v>1.1169403358081494E-3</v>
      </c>
      <c r="Q119" s="11">
        <f t="shared" si="35"/>
        <v>28159810</v>
      </c>
      <c r="R119" s="11">
        <f t="shared" si="35"/>
        <v>2751280</v>
      </c>
      <c r="S119" s="8">
        <f t="shared" si="35"/>
        <v>2034062681.8900001</v>
      </c>
      <c r="U119" s="6">
        <f t="shared" si="26"/>
        <v>0.32220504800773186</v>
      </c>
      <c r="V119" s="6">
        <f t="shared" si="26"/>
        <v>0.3473403331299918</v>
      </c>
      <c r="W119" s="6">
        <f t="shared" si="26"/>
        <v>2.4906298995585552E-2</v>
      </c>
      <c r="Y119" s="8">
        <f t="shared" si="34"/>
        <v>4239426047622.2939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Bottom 50%</v>
      </c>
      <c r="C120" s="2">
        <v>567691</v>
      </c>
      <c r="D120" s="2">
        <v>50036</v>
      </c>
      <c r="E120" s="3">
        <v>91312494.189999819</v>
      </c>
      <c r="G120" s="7">
        <f t="shared" si="27"/>
        <v>160.84893752058747</v>
      </c>
      <c r="H120" s="7">
        <f t="shared" si="28"/>
        <v>1930.1872502470496</v>
      </c>
      <c r="I120" s="7">
        <f t="shared" si="29"/>
        <v>1824.9359299304465</v>
      </c>
      <c r="J120" s="2">
        <f t="shared" si="30"/>
        <v>47307.583333333336</v>
      </c>
      <c r="K120" s="18">
        <f t="shared" si="31"/>
        <v>11.345651131185546</v>
      </c>
      <c r="M120" s="5">
        <f t="shared" si="32"/>
        <v>6.4955305418806916E-3</v>
      </c>
      <c r="N120" s="5">
        <f t="shared" si="32"/>
        <v>6.3168855618084196E-3</v>
      </c>
      <c r="O120" s="6">
        <f t="shared" si="32"/>
        <v>1.1180856433665172E-3</v>
      </c>
      <c r="Q120" s="11">
        <f t="shared" si="35"/>
        <v>28727501</v>
      </c>
      <c r="R120" s="11">
        <f t="shared" si="35"/>
        <v>2801316</v>
      </c>
      <c r="S120" s="8">
        <f t="shared" si="35"/>
        <v>2125375176.0799999</v>
      </c>
      <c r="U120" s="6">
        <f t="shared" si="26"/>
        <v>0.32870057854961254</v>
      </c>
      <c r="V120" s="6">
        <f t="shared" si="26"/>
        <v>0.35365721869180022</v>
      </c>
      <c r="W120" s="6">
        <f t="shared" si="26"/>
        <v>2.6024384638952069E-2</v>
      </c>
      <c r="Y120" s="8">
        <f t="shared" si="34"/>
        <v>4076913002758.0674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Bottom 50%</v>
      </c>
      <c r="C121" s="2">
        <v>561366</v>
      </c>
      <c r="D121" s="2">
        <v>49342</v>
      </c>
      <c r="E121" s="3">
        <v>92513420</v>
      </c>
      <c r="G121" s="7">
        <f t="shared" si="27"/>
        <v>164.80054011108618</v>
      </c>
      <c r="H121" s="7">
        <f t="shared" si="28"/>
        <v>1977.606481333034</v>
      </c>
      <c r="I121" s="7">
        <f t="shared" si="29"/>
        <v>1874.9426452109765</v>
      </c>
      <c r="J121" s="2">
        <f t="shared" si="30"/>
        <v>46780.5</v>
      </c>
      <c r="K121" s="18">
        <f t="shared" si="31"/>
        <v>11.377041871022659</v>
      </c>
      <c r="M121" s="5">
        <f t="shared" si="32"/>
        <v>6.4231597791287801E-3</v>
      </c>
      <c r="N121" s="5">
        <f t="shared" si="32"/>
        <v>6.2292702732183042E-3</v>
      </c>
      <c r="O121" s="6">
        <f t="shared" si="32"/>
        <v>1.1327905084435304E-3</v>
      </c>
      <c r="Q121" s="11">
        <f t="shared" si="35"/>
        <v>29288867</v>
      </c>
      <c r="R121" s="11">
        <f t="shared" si="35"/>
        <v>2850658</v>
      </c>
      <c r="S121" s="8">
        <f t="shared" si="35"/>
        <v>2217888596.0799999</v>
      </c>
      <c r="U121" s="6">
        <f t="shared" si="26"/>
        <v>0.33512373832874137</v>
      </c>
      <c r="V121" s="6">
        <f t="shared" si="26"/>
        <v>0.35988648896501851</v>
      </c>
      <c r="W121" s="6">
        <f t="shared" si="26"/>
        <v>2.7157175147395601E-2</v>
      </c>
      <c r="Y121" s="8">
        <f t="shared" si="34"/>
        <v>3990408750156.5874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Bottom 50%</v>
      </c>
      <c r="C122" s="2">
        <v>545057</v>
      </c>
      <c r="D122" s="2">
        <v>47846</v>
      </c>
      <c r="E122" s="3">
        <v>92097309.480000019</v>
      </c>
      <c r="G122" s="7">
        <f t="shared" si="27"/>
        <v>168.96821704885915</v>
      </c>
      <c r="H122" s="7">
        <f t="shared" si="28"/>
        <v>2027.6186045863096</v>
      </c>
      <c r="I122" s="7">
        <f t="shared" si="29"/>
        <v>1924.8695707060156</v>
      </c>
      <c r="J122" s="2">
        <f t="shared" si="30"/>
        <v>45421.416666666664</v>
      </c>
      <c r="K122" s="18">
        <f t="shared" si="31"/>
        <v>11.391903189399322</v>
      </c>
      <c r="M122" s="5">
        <f t="shared" si="32"/>
        <v>6.2365519103981994E-3</v>
      </c>
      <c r="N122" s="5">
        <f t="shared" si="32"/>
        <v>6.0404050401767859E-3</v>
      </c>
      <c r="O122" s="6">
        <f t="shared" si="32"/>
        <v>1.1276953984852187E-3</v>
      </c>
      <c r="Q122" s="11">
        <f t="shared" ref="Q122:S137" si="36">+Q121+C122</f>
        <v>29833924</v>
      </c>
      <c r="R122" s="11">
        <f t="shared" si="36"/>
        <v>2898504</v>
      </c>
      <c r="S122" s="8">
        <f t="shared" si="36"/>
        <v>2309985905.5599999</v>
      </c>
      <c r="U122" s="6">
        <f t="shared" si="26"/>
        <v>0.34136029023913955</v>
      </c>
      <c r="V122" s="6">
        <f t="shared" si="26"/>
        <v>0.36592689400519529</v>
      </c>
      <c r="W122" s="6">
        <f t="shared" si="26"/>
        <v>2.828487054588082E-2</v>
      </c>
      <c r="Y122" s="8">
        <f t="shared" si="34"/>
        <v>3832630965992.4937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Bottom 50%</v>
      </c>
      <c r="C123" s="2">
        <v>536917</v>
      </c>
      <c r="D123" s="2">
        <v>47205</v>
      </c>
      <c r="E123" s="3">
        <v>93222135</v>
      </c>
      <c r="G123" s="7">
        <f t="shared" si="27"/>
        <v>173.62485263085355</v>
      </c>
      <c r="H123" s="7">
        <f t="shared" si="28"/>
        <v>2083.4982315702428</v>
      </c>
      <c r="I123" s="7">
        <f t="shared" si="29"/>
        <v>1974.8360343183986</v>
      </c>
      <c r="J123" s="2">
        <f t="shared" si="30"/>
        <v>44743.083333333336</v>
      </c>
      <c r="K123" s="18">
        <f t="shared" si="31"/>
        <v>11.374155280161</v>
      </c>
      <c r="M123" s="5">
        <f t="shared" si="32"/>
        <v>6.1434138852913918E-3</v>
      </c>
      <c r="N123" s="5">
        <f t="shared" si="32"/>
        <v>5.9594808327037823E-3</v>
      </c>
      <c r="O123" s="6">
        <f t="shared" si="32"/>
        <v>1.1414684453870739E-3</v>
      </c>
      <c r="Q123" s="11">
        <f t="shared" si="36"/>
        <v>30370841</v>
      </c>
      <c r="R123" s="11">
        <f t="shared" si="36"/>
        <v>2945709</v>
      </c>
      <c r="S123" s="8">
        <f t="shared" si="36"/>
        <v>2403208040.5599999</v>
      </c>
      <c r="U123" s="6">
        <f t="shared" si="26"/>
        <v>0.34750370412443093</v>
      </c>
      <c r="V123" s="6">
        <f t="shared" si="26"/>
        <v>0.3718863748378991</v>
      </c>
      <c r="W123" s="6">
        <f t="shared" si="26"/>
        <v>2.9426338991267894E-2</v>
      </c>
      <c r="Y123" s="8">
        <f t="shared" si="34"/>
        <v>3729600040303.896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Bottom 50%</v>
      </c>
      <c r="C124" s="2">
        <v>532533</v>
      </c>
      <c r="D124" s="2">
        <v>46749</v>
      </c>
      <c r="E124" s="3">
        <v>94661073.869999886</v>
      </c>
      <c r="G124" s="7">
        <f t="shared" si="27"/>
        <v>177.75625899240026</v>
      </c>
      <c r="H124" s="7">
        <f t="shared" si="28"/>
        <v>2133.0751079088031</v>
      </c>
      <c r="I124" s="7">
        <f t="shared" si="29"/>
        <v>2024.879117628182</v>
      </c>
      <c r="J124" s="2">
        <f t="shared" si="30"/>
        <v>44377.75</v>
      </c>
      <c r="K124" s="18">
        <f t="shared" si="31"/>
        <v>11.391323878585638</v>
      </c>
      <c r="M124" s="5">
        <f t="shared" si="32"/>
        <v>6.093252079140501E-3</v>
      </c>
      <c r="N124" s="5">
        <f t="shared" si="32"/>
        <v>5.9019122857339084E-3</v>
      </c>
      <c r="O124" s="6">
        <f t="shared" si="32"/>
        <v>1.1590876869432324E-3</v>
      </c>
      <c r="Q124" s="11">
        <f t="shared" si="36"/>
        <v>30903374</v>
      </c>
      <c r="R124" s="11">
        <f t="shared" si="36"/>
        <v>2992458</v>
      </c>
      <c r="S124" s="8">
        <f t="shared" si="36"/>
        <v>2497869114.4299998</v>
      </c>
      <c r="U124" s="6">
        <f t="shared" si="26"/>
        <v>0.35359695620357146</v>
      </c>
      <c r="V124" s="6">
        <f t="shared" si="26"/>
        <v>0.37778828712363299</v>
      </c>
      <c r="W124" s="6">
        <f t="shared" si="26"/>
        <v>3.0585426678211125E-2</v>
      </c>
      <c r="Y124" s="8">
        <f t="shared" si="34"/>
        <v>3659082653567.1875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Bottom 50%</v>
      </c>
      <c r="C125" s="2">
        <v>516523</v>
      </c>
      <c r="D125" s="2">
        <v>45337</v>
      </c>
      <c r="E125" s="3">
        <v>94068316.670000076</v>
      </c>
      <c r="G125" s="7">
        <f t="shared" si="27"/>
        <v>182.11835033483518</v>
      </c>
      <c r="H125" s="7">
        <f t="shared" si="28"/>
        <v>2185.4202040180221</v>
      </c>
      <c r="I125" s="7">
        <f t="shared" si="29"/>
        <v>2074.8685768798127</v>
      </c>
      <c r="J125" s="2">
        <f t="shared" si="30"/>
        <v>43043.583333333336</v>
      </c>
      <c r="K125" s="18">
        <f t="shared" si="31"/>
        <v>11.392968215806075</v>
      </c>
      <c r="M125" s="5">
        <f t="shared" si="32"/>
        <v>5.9100653737400111E-3</v>
      </c>
      <c r="N125" s="5">
        <f t="shared" si="32"/>
        <v>5.7236517850289461E-3</v>
      </c>
      <c r="O125" s="6">
        <f t="shared" si="32"/>
        <v>1.1518296077373037E-3</v>
      </c>
      <c r="Q125" s="11">
        <f t="shared" si="36"/>
        <v>31419897</v>
      </c>
      <c r="R125" s="11">
        <f t="shared" si="36"/>
        <v>3037795</v>
      </c>
      <c r="S125" s="8">
        <f t="shared" si="36"/>
        <v>2591937431.0999999</v>
      </c>
      <c r="U125" s="6">
        <f t="shared" si="26"/>
        <v>0.35950702157731146</v>
      </c>
      <c r="V125" s="6">
        <f t="shared" si="26"/>
        <v>0.38351193890866192</v>
      </c>
      <c r="W125" s="6">
        <f t="shared" si="26"/>
        <v>3.173725628594843E-2</v>
      </c>
      <c r="Y125" s="8">
        <f t="shared" si="34"/>
        <v>3508276099323.6035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Bottom 50%</v>
      </c>
      <c r="C126" s="2">
        <v>511041</v>
      </c>
      <c r="D126" s="2">
        <v>44817</v>
      </c>
      <c r="E126" s="3">
        <v>95239519.650000095</v>
      </c>
      <c r="G126" s="7">
        <f t="shared" si="27"/>
        <v>186.36375486506972</v>
      </c>
      <c r="H126" s="7">
        <f t="shared" si="28"/>
        <v>2236.3650583808367</v>
      </c>
      <c r="I126" s="7">
        <f t="shared" si="29"/>
        <v>2125.0757446950956</v>
      </c>
      <c r="J126" s="2">
        <f t="shared" si="30"/>
        <v>42586.75</v>
      </c>
      <c r="K126" s="18">
        <f t="shared" si="31"/>
        <v>11.402838208715442</v>
      </c>
      <c r="M126" s="5">
        <f t="shared" si="32"/>
        <v>5.8473402320157455E-3</v>
      </c>
      <c r="N126" s="5">
        <f t="shared" si="32"/>
        <v>5.6580034419931244E-3</v>
      </c>
      <c r="O126" s="6">
        <f t="shared" si="32"/>
        <v>1.1661705284297264E-3</v>
      </c>
      <c r="Q126" s="11">
        <f t="shared" si="36"/>
        <v>31930938</v>
      </c>
      <c r="R126" s="11">
        <f t="shared" si="36"/>
        <v>3082612</v>
      </c>
      <c r="S126" s="8">
        <f t="shared" si="36"/>
        <v>2687176950.75</v>
      </c>
      <c r="U126" s="6">
        <f t="shared" si="26"/>
        <v>0.36535436180932718</v>
      </c>
      <c r="V126" s="6">
        <f t="shared" si="26"/>
        <v>0.38916994235065505</v>
      </c>
      <c r="W126" s="6">
        <f t="shared" si="26"/>
        <v>3.2903426814378155E-2</v>
      </c>
      <c r="Y126" s="8">
        <f t="shared" si="34"/>
        <v>3431978371911.2383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Bottom 50%</v>
      </c>
      <c r="C127" s="2">
        <v>504856</v>
      </c>
      <c r="D127" s="2">
        <v>44167</v>
      </c>
      <c r="E127" s="3">
        <v>96055882.150000095</v>
      </c>
      <c r="G127" s="7">
        <f t="shared" si="27"/>
        <v>190.26392109829357</v>
      </c>
      <c r="H127" s="7">
        <f t="shared" si="28"/>
        <v>2283.1670531795226</v>
      </c>
      <c r="I127" s="7">
        <f t="shared" si="29"/>
        <v>2174.8337480471869</v>
      </c>
      <c r="J127" s="2">
        <f t="shared" si="30"/>
        <v>42071.333333333336</v>
      </c>
      <c r="K127" s="18">
        <f t="shared" si="31"/>
        <v>11.430615617995336</v>
      </c>
      <c r="M127" s="5">
        <f t="shared" si="32"/>
        <v>5.7765713517595281E-3</v>
      </c>
      <c r="N127" s="5">
        <f t="shared" si="32"/>
        <v>5.5759430131983468E-3</v>
      </c>
      <c r="O127" s="6">
        <f t="shared" si="32"/>
        <v>1.1761665667498883E-3</v>
      </c>
      <c r="Q127" s="11">
        <f t="shared" si="36"/>
        <v>32435794</v>
      </c>
      <c r="R127" s="11">
        <f t="shared" si="36"/>
        <v>3126779</v>
      </c>
      <c r="S127" s="8">
        <f t="shared" si="36"/>
        <v>2783232832.9000001</v>
      </c>
      <c r="U127" s="6">
        <f t="shared" si="26"/>
        <v>0.3711309331610867</v>
      </c>
      <c r="V127" s="6">
        <f t="shared" si="26"/>
        <v>0.39474588536385341</v>
      </c>
      <c r="W127" s="6">
        <f t="shared" si="26"/>
        <v>3.4079593381128044E-2</v>
      </c>
      <c r="Y127" s="8">
        <f t="shared" si="34"/>
        <v>3355182023797.4775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Bottom 50%</v>
      </c>
      <c r="C128" s="2">
        <v>493271</v>
      </c>
      <c r="D128" s="2">
        <v>43213</v>
      </c>
      <c r="E128" s="3">
        <v>96142283.319999695</v>
      </c>
      <c r="G128" s="7">
        <f t="shared" si="27"/>
        <v>194.90763357261972</v>
      </c>
      <c r="H128" s="7">
        <f t="shared" si="28"/>
        <v>2338.8916028714366</v>
      </c>
      <c r="I128" s="7">
        <f t="shared" si="29"/>
        <v>2224.846303658614</v>
      </c>
      <c r="J128" s="2">
        <f t="shared" si="30"/>
        <v>41105.916666666664</v>
      </c>
      <c r="K128" s="18">
        <f t="shared" si="31"/>
        <v>11.414875153310346</v>
      </c>
      <c r="M128" s="5">
        <f t="shared" si="32"/>
        <v>5.6440155752408095E-3</v>
      </c>
      <c r="N128" s="5">
        <f t="shared" si="32"/>
        <v>5.4555035530903196E-3</v>
      </c>
      <c r="O128" s="6">
        <f t="shared" si="32"/>
        <v>1.1772245151566597E-3</v>
      </c>
      <c r="Q128" s="11">
        <f t="shared" si="36"/>
        <v>32929065</v>
      </c>
      <c r="R128" s="11">
        <f t="shared" si="36"/>
        <v>3169992</v>
      </c>
      <c r="S128" s="8">
        <f t="shared" si="36"/>
        <v>2879375116.2199998</v>
      </c>
      <c r="U128" s="6">
        <f t="shared" si="26"/>
        <v>0.37677494873632755</v>
      </c>
      <c r="V128" s="6">
        <f t="shared" si="26"/>
        <v>0.40020138891694373</v>
      </c>
      <c r="W128" s="6">
        <f t="shared" si="26"/>
        <v>3.5256817896284702E-2</v>
      </c>
      <c r="Y128" s="8">
        <f t="shared" si="34"/>
        <v>3237406306069.7573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Bottom 50%</v>
      </c>
      <c r="C129" s="2">
        <v>484571</v>
      </c>
      <c r="D129" s="2">
        <v>42378</v>
      </c>
      <c r="E129" s="3">
        <v>96408288.269999981</v>
      </c>
      <c r="G129" s="7">
        <f t="shared" si="27"/>
        <v>198.95595953946889</v>
      </c>
      <c r="H129" s="7">
        <f t="shared" si="28"/>
        <v>2387.4715144736265</v>
      </c>
      <c r="I129" s="7">
        <f t="shared" si="29"/>
        <v>2274.9607879088203</v>
      </c>
      <c r="J129" s="2">
        <f t="shared" si="30"/>
        <v>40380.916666666664</v>
      </c>
      <c r="K129" s="18">
        <f t="shared" si="31"/>
        <v>11.434494313086979</v>
      </c>
      <c r="M129" s="5">
        <f t="shared" si="32"/>
        <v>5.5444700201512237E-3</v>
      </c>
      <c r="N129" s="5">
        <f t="shared" si="32"/>
        <v>5.3500874637924141E-3</v>
      </c>
      <c r="O129" s="6">
        <f t="shared" si="32"/>
        <v>1.1804816413396428E-3</v>
      </c>
      <c r="Q129" s="11">
        <f t="shared" si="36"/>
        <v>33413636</v>
      </c>
      <c r="R129" s="11">
        <f t="shared" si="36"/>
        <v>3212370</v>
      </c>
      <c r="S129" s="8">
        <f t="shared" si="36"/>
        <v>2975783404.4899998</v>
      </c>
      <c r="U129" s="6">
        <f t="shared" si="26"/>
        <v>0.38231941875647873</v>
      </c>
      <c r="V129" s="6">
        <f t="shared" si="26"/>
        <v>0.40555147638073613</v>
      </c>
      <c r="W129" s="6">
        <f t="shared" si="26"/>
        <v>3.6437299537624347E-2</v>
      </c>
      <c r="Y129" s="8">
        <f t="shared" si="34"/>
        <v>3145583851829.8628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Bottom 50%</v>
      </c>
      <c r="C130" s="2">
        <v>476236</v>
      </c>
      <c r="D130" s="2">
        <v>41637</v>
      </c>
      <c r="E130" s="3">
        <v>96805038.390000343</v>
      </c>
      <c r="G130" s="7">
        <f t="shared" si="27"/>
        <v>203.27114789726176</v>
      </c>
      <c r="H130" s="7">
        <f t="shared" si="28"/>
        <v>2439.2537747671413</v>
      </c>
      <c r="I130" s="7">
        <f t="shared" si="29"/>
        <v>2324.9763044888041</v>
      </c>
      <c r="J130" s="2">
        <f t="shared" si="30"/>
        <v>39686.333333333336</v>
      </c>
      <c r="K130" s="18">
        <f t="shared" si="31"/>
        <v>11.437807719095996</v>
      </c>
      <c r="M130" s="5">
        <f t="shared" si="32"/>
        <v>5.4491008015682702E-3</v>
      </c>
      <c r="N130" s="5">
        <f t="shared" si="32"/>
        <v>5.2565385749663678E-3</v>
      </c>
      <c r="O130" s="6">
        <f t="shared" si="32"/>
        <v>1.1853396908005776E-3</v>
      </c>
      <c r="Q130" s="11">
        <f t="shared" si="36"/>
        <v>33889872</v>
      </c>
      <c r="R130" s="11">
        <f t="shared" si="36"/>
        <v>3254007</v>
      </c>
      <c r="S130" s="8">
        <f t="shared" si="36"/>
        <v>3072588442.8800001</v>
      </c>
      <c r="U130" s="6">
        <f t="shared" si="26"/>
        <v>0.38776851955804703</v>
      </c>
      <c r="V130" s="6">
        <f t="shared" si="26"/>
        <v>0.41080801495570252</v>
      </c>
      <c r="W130" s="6">
        <f t="shared" si="26"/>
        <v>3.7622639228424924E-2</v>
      </c>
      <c r="Y130" s="8">
        <f t="shared" si="34"/>
        <v>3055308172561.9028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Bottom 50%</v>
      </c>
      <c r="C131" s="2">
        <v>467222</v>
      </c>
      <c r="D131" s="2">
        <v>40915</v>
      </c>
      <c r="E131" s="3">
        <v>97166737.130000114</v>
      </c>
      <c r="G131" s="7">
        <f t="shared" si="27"/>
        <v>207.96695602946804</v>
      </c>
      <c r="H131" s="7">
        <f t="shared" si="28"/>
        <v>2495.6034723536163</v>
      </c>
      <c r="I131" s="7">
        <f t="shared" si="29"/>
        <v>2374.8438746181137</v>
      </c>
      <c r="J131" s="2">
        <f t="shared" si="30"/>
        <v>38935.166666666664</v>
      </c>
      <c r="K131" s="18">
        <f t="shared" si="31"/>
        <v>11.419332763045338</v>
      </c>
      <c r="M131" s="5">
        <f t="shared" si="32"/>
        <v>5.3459624528811988E-3</v>
      </c>
      <c r="N131" s="5">
        <f t="shared" si="32"/>
        <v>5.1653883755974003E-3</v>
      </c>
      <c r="O131" s="6">
        <f t="shared" si="32"/>
        <v>1.18976854987408E-3</v>
      </c>
      <c r="Q131" s="11">
        <f t="shared" si="36"/>
        <v>34357094</v>
      </c>
      <c r="R131" s="11">
        <f t="shared" si="36"/>
        <v>3294922</v>
      </c>
      <c r="S131" s="8">
        <f t="shared" si="36"/>
        <v>3169755180.0100002</v>
      </c>
      <c r="U131" s="6">
        <f t="shared" si="26"/>
        <v>0.39311448201092825</v>
      </c>
      <c r="V131" s="6">
        <f t="shared" si="26"/>
        <v>0.4159734033312999</v>
      </c>
      <c r="W131" s="6">
        <f t="shared" si="26"/>
        <v>3.8812407778299002E-2</v>
      </c>
      <c r="Y131" s="8">
        <f t="shared" si="34"/>
        <v>2959101301800.1191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Bottom 50%</v>
      </c>
      <c r="C132" s="2">
        <v>455829</v>
      </c>
      <c r="D132" s="2">
        <v>39830</v>
      </c>
      <c r="E132" s="3">
        <v>96587526.199999809</v>
      </c>
      <c r="G132" s="7">
        <f t="shared" si="27"/>
        <v>211.89421076763392</v>
      </c>
      <c r="H132" s="7">
        <f t="shared" si="28"/>
        <v>2542.7305292116071</v>
      </c>
      <c r="I132" s="7">
        <f t="shared" si="29"/>
        <v>2424.9943811197541</v>
      </c>
      <c r="J132" s="2">
        <f t="shared" si="30"/>
        <v>37985.75</v>
      </c>
      <c r="K132" s="18">
        <f t="shared" si="31"/>
        <v>11.444363545066533</v>
      </c>
      <c r="M132" s="5">
        <f t="shared" si="32"/>
        <v>5.2156035437851463E-3</v>
      </c>
      <c r="N132" s="5">
        <f t="shared" si="32"/>
        <v>5.0284105829168872E-3</v>
      </c>
      <c r="O132" s="6">
        <f t="shared" si="32"/>
        <v>1.1826763394262216E-3</v>
      </c>
      <c r="Q132" s="11">
        <f t="shared" si="36"/>
        <v>34812923</v>
      </c>
      <c r="R132" s="11">
        <f t="shared" si="36"/>
        <v>3334752</v>
      </c>
      <c r="S132" s="8">
        <f t="shared" si="36"/>
        <v>3266342706.21</v>
      </c>
      <c r="U132" s="6">
        <f t="shared" si="26"/>
        <v>0.39833008555471339</v>
      </c>
      <c r="V132" s="6">
        <f t="shared" si="26"/>
        <v>0.42100181391421682</v>
      </c>
      <c r="W132" s="6">
        <f t="shared" si="26"/>
        <v>3.9995084117725226E-2</v>
      </c>
      <c r="Y132" s="8">
        <f t="shared" si="34"/>
        <v>2855816703817.522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Bottom 50%</v>
      </c>
      <c r="C133" s="2">
        <v>450739</v>
      </c>
      <c r="D133" s="2">
        <v>39380</v>
      </c>
      <c r="E133" s="3">
        <v>97463045.519999981</v>
      </c>
      <c r="G133" s="7">
        <f t="shared" si="27"/>
        <v>216.22944879409144</v>
      </c>
      <c r="H133" s="7">
        <f t="shared" si="28"/>
        <v>2594.7533855290972</v>
      </c>
      <c r="I133" s="7">
        <f t="shared" si="29"/>
        <v>2474.9376719146771</v>
      </c>
      <c r="J133" s="2">
        <f t="shared" si="30"/>
        <v>37561.583333333336</v>
      </c>
      <c r="K133" s="18">
        <f t="shared" si="31"/>
        <v>11.445886236668359</v>
      </c>
      <c r="M133" s="5">
        <f t="shared" si="32"/>
        <v>5.1573636730488258E-3</v>
      </c>
      <c r="N133" s="5">
        <f t="shared" si="32"/>
        <v>4.971599516828195E-3</v>
      </c>
      <c r="O133" s="6">
        <f t="shared" si="32"/>
        <v>1.1933967297831573E-3</v>
      </c>
      <c r="Q133" s="11">
        <f t="shared" si="36"/>
        <v>35263662</v>
      </c>
      <c r="R133" s="11">
        <f t="shared" si="36"/>
        <v>3374132</v>
      </c>
      <c r="S133" s="8">
        <f t="shared" si="36"/>
        <v>3363805751.73</v>
      </c>
      <c r="U133" s="6">
        <f t="shared" si="26"/>
        <v>0.4034874492277622</v>
      </c>
      <c r="V133" s="6">
        <f t="shared" si="26"/>
        <v>0.425973413431045</v>
      </c>
      <c r="W133" s="6">
        <f t="shared" si="26"/>
        <v>4.1188480847508382E-2</v>
      </c>
      <c r="Y133" s="8">
        <f t="shared" si="34"/>
        <v>2790142771720.6553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Bottom 50%</v>
      </c>
      <c r="C134" s="2">
        <v>880876</v>
      </c>
      <c r="D134" s="2">
        <v>76879</v>
      </c>
      <c r="E134" s="3">
        <v>196015974.07999992</v>
      </c>
      <c r="G134" s="7">
        <f t="shared" si="27"/>
        <v>222.52391265058864</v>
      </c>
      <c r="H134" s="7">
        <f t="shared" si="28"/>
        <v>2670.2869518070638</v>
      </c>
      <c r="I134" s="7">
        <f t="shared" si="29"/>
        <v>2549.6686231610702</v>
      </c>
      <c r="J134" s="2">
        <f t="shared" si="30"/>
        <v>73406.333333333328</v>
      </c>
      <c r="K134" s="18">
        <f t="shared" si="31"/>
        <v>11.457953407302384</v>
      </c>
      <c r="M134" s="5">
        <f t="shared" si="32"/>
        <v>1.0078998894838383E-2</v>
      </c>
      <c r="N134" s="5">
        <f t="shared" si="32"/>
        <v>9.7057287774056575E-3</v>
      </c>
      <c r="O134" s="6">
        <f t="shared" si="32"/>
        <v>2.4001386495184915E-3</v>
      </c>
      <c r="Q134" s="11">
        <f t="shared" si="36"/>
        <v>36144538</v>
      </c>
      <c r="R134" s="11">
        <f t="shared" si="36"/>
        <v>3451011</v>
      </c>
      <c r="S134" s="8">
        <f t="shared" si="36"/>
        <v>3559821725.8099999</v>
      </c>
      <c r="U134" s="6">
        <f t="shared" si="26"/>
        <v>0.41356644812260057</v>
      </c>
      <c r="V134" s="6">
        <f t="shared" si="26"/>
        <v>0.43567914220845066</v>
      </c>
      <c r="W134" s="6">
        <f t="shared" si="26"/>
        <v>4.3588619497026873E-2</v>
      </c>
      <c r="Y134" s="8">
        <f t="shared" si="34"/>
        <v>5357599740094.4697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Bottom 50%</v>
      </c>
      <c r="C135" s="2">
        <v>852050</v>
      </c>
      <c r="D135" s="2">
        <v>74323</v>
      </c>
      <c r="E135" s="3">
        <v>196937575.07999992</v>
      </c>
      <c r="G135" s="7">
        <f t="shared" si="27"/>
        <v>231.13382439997645</v>
      </c>
      <c r="H135" s="7">
        <f t="shared" si="28"/>
        <v>2773.6058927997174</v>
      </c>
      <c r="I135" s="7">
        <f t="shared" si="29"/>
        <v>2649.7527693984357</v>
      </c>
      <c r="J135" s="2">
        <f t="shared" si="30"/>
        <v>71004.166666666672</v>
      </c>
      <c r="K135" s="18">
        <f t="shared" si="31"/>
        <v>11.464149724849642</v>
      </c>
      <c r="M135" s="5">
        <f t="shared" si="32"/>
        <v>9.7491712889748883E-3</v>
      </c>
      <c r="N135" s="5">
        <f t="shared" si="32"/>
        <v>9.3830419220218876E-3</v>
      </c>
      <c r="O135" s="6">
        <f t="shared" si="32"/>
        <v>2.4114232919560112E-3</v>
      </c>
      <c r="Q135" s="11">
        <f t="shared" si="36"/>
        <v>36996588</v>
      </c>
      <c r="R135" s="11">
        <f t="shared" si="36"/>
        <v>3525334</v>
      </c>
      <c r="S135" s="8">
        <f t="shared" si="36"/>
        <v>3756759300.8899999</v>
      </c>
      <c r="U135" s="6">
        <f t="shared" si="26"/>
        <v>0.42331561941157547</v>
      </c>
      <c r="V135" s="6">
        <f t="shared" si="26"/>
        <v>0.44506218413047255</v>
      </c>
      <c r="W135" s="6">
        <f t="shared" si="26"/>
        <v>4.6000042788982884E-2</v>
      </c>
      <c r="Y135" s="8">
        <f t="shared" si="34"/>
        <v>5057687821343.6143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Bottom 50%</v>
      </c>
      <c r="C136" s="2">
        <v>827364</v>
      </c>
      <c r="D136" s="2">
        <v>72067</v>
      </c>
      <c r="E136" s="3">
        <v>198166990.97000027</v>
      </c>
      <c r="G136" s="7">
        <f t="shared" si="27"/>
        <v>239.51609082580373</v>
      </c>
      <c r="H136" s="7">
        <f t="shared" si="28"/>
        <v>2874.1930899096446</v>
      </c>
      <c r="I136" s="7">
        <f t="shared" si="29"/>
        <v>2749.7605141049339</v>
      </c>
      <c r="J136" s="2">
        <f t="shared" si="30"/>
        <v>68947</v>
      </c>
      <c r="K136" s="18">
        <f t="shared" si="31"/>
        <v>11.480483439022022</v>
      </c>
      <c r="M136" s="5">
        <f t="shared" si="32"/>
        <v>9.4667136369126458E-3</v>
      </c>
      <c r="N136" s="5">
        <f t="shared" si="32"/>
        <v>9.0982291106972459E-3</v>
      </c>
      <c r="O136" s="6">
        <f t="shared" si="32"/>
        <v>2.4264770068778249E-3</v>
      </c>
      <c r="Q136" s="11">
        <f t="shared" si="36"/>
        <v>37823952</v>
      </c>
      <c r="R136" s="11">
        <f t="shared" si="36"/>
        <v>3597401</v>
      </c>
      <c r="S136" s="8">
        <f t="shared" si="36"/>
        <v>3954926291.8600001</v>
      </c>
      <c r="U136" s="6">
        <f t="shared" si="26"/>
        <v>0.43278233304848812</v>
      </c>
      <c r="V136" s="6">
        <f t="shared" si="26"/>
        <v>0.45416041324116979</v>
      </c>
      <c r="W136" s="6">
        <f t="shared" si="26"/>
        <v>4.8426519795860712E-2</v>
      </c>
      <c r="Y136" s="8">
        <f t="shared" si="34"/>
        <v>4794787983361.1113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Bottom 50%</v>
      </c>
      <c r="C137" s="2">
        <v>798562</v>
      </c>
      <c r="D137" s="2">
        <v>69599</v>
      </c>
      <c r="E137" s="3">
        <v>198338524.73000002</v>
      </c>
      <c r="G137" s="7">
        <f t="shared" si="27"/>
        <v>248.36960026898353</v>
      </c>
      <c r="H137" s="7">
        <f t="shared" si="28"/>
        <v>2980.4352032278025</v>
      </c>
      <c r="I137" s="7">
        <f t="shared" si="29"/>
        <v>2849.7323917010303</v>
      </c>
      <c r="J137" s="2">
        <f t="shared" si="30"/>
        <v>66546.833333333328</v>
      </c>
      <c r="K137" s="18">
        <f t="shared" si="31"/>
        <v>11.473756806850673</v>
      </c>
      <c r="M137" s="5">
        <f t="shared" si="32"/>
        <v>9.1371606394769836E-3</v>
      </c>
      <c r="N137" s="5">
        <f t="shared" si="32"/>
        <v>8.7866519749041534E-3</v>
      </c>
      <c r="O137" s="6">
        <f t="shared" si="32"/>
        <v>2.4285773704273007E-3</v>
      </c>
      <c r="Q137" s="11">
        <f t="shared" si="36"/>
        <v>38622514</v>
      </c>
      <c r="R137" s="11">
        <f t="shared" si="36"/>
        <v>3667000</v>
      </c>
      <c r="S137" s="8">
        <f t="shared" si="36"/>
        <v>4153264816.5900002</v>
      </c>
      <c r="U137" s="6">
        <f t="shared" si="26"/>
        <v>0.44191949368796507</v>
      </c>
      <c r="V137" s="6">
        <f t="shared" si="26"/>
        <v>0.46294706521607393</v>
      </c>
      <c r="W137" s="6">
        <f t="shared" si="26"/>
        <v>5.0855097166288013E-2</v>
      </c>
      <c r="Y137" s="8">
        <f t="shared" si="34"/>
        <v>4510705824880.6377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Bottom 50%</v>
      </c>
      <c r="C138" s="2">
        <v>767783</v>
      </c>
      <c r="D138" s="2">
        <v>66933</v>
      </c>
      <c r="E138" s="3">
        <v>197434284.88999939</v>
      </c>
      <c r="G138" s="7">
        <f t="shared" si="27"/>
        <v>257.14854964228095</v>
      </c>
      <c r="H138" s="7">
        <f t="shared" si="28"/>
        <v>3085.7825957073715</v>
      </c>
      <c r="I138" s="7">
        <f t="shared" si="29"/>
        <v>2949.7301015941225</v>
      </c>
      <c r="J138" s="2">
        <f t="shared" si="30"/>
        <v>63981.916666666664</v>
      </c>
      <c r="K138" s="18">
        <f t="shared" si="31"/>
        <v>11.470918679873904</v>
      </c>
      <c r="M138" s="5">
        <f t="shared" si="32"/>
        <v>8.7849867727985524E-3</v>
      </c>
      <c r="N138" s="5">
        <f t="shared" si="32"/>
        <v>8.4500779700320359E-3</v>
      </c>
      <c r="O138" s="6">
        <f t="shared" si="32"/>
        <v>2.4175053085782284E-3</v>
      </c>
      <c r="Q138" s="11">
        <f t="shared" ref="Q138:S153" si="37">+Q137+C138</f>
        <v>39390297</v>
      </c>
      <c r="R138" s="11">
        <f t="shared" si="37"/>
        <v>3733933</v>
      </c>
      <c r="S138" s="8">
        <f t="shared" si="37"/>
        <v>4350699101.4799995</v>
      </c>
      <c r="U138" s="6">
        <f t="shared" si="26"/>
        <v>0.45070448046076367</v>
      </c>
      <c r="V138" s="6">
        <f t="shared" si="26"/>
        <v>0.47139714318610598</v>
      </c>
      <c r="W138" s="6">
        <f t="shared" si="26"/>
        <v>5.3272602474866239E-2</v>
      </c>
      <c r="Y138" s="8">
        <f t="shared" si="34"/>
        <v>4226573271315.4302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Bottom 50%</v>
      </c>
      <c r="C139" s="2">
        <v>741397</v>
      </c>
      <c r="D139" s="2">
        <v>64595</v>
      </c>
      <c r="E139" s="3">
        <v>196985764.38000011</v>
      </c>
      <c r="G139" s="7">
        <f t="shared" si="27"/>
        <v>265.69538908304202</v>
      </c>
      <c r="H139" s="7">
        <f t="shared" si="28"/>
        <v>3188.344668996504</v>
      </c>
      <c r="I139" s="7">
        <f t="shared" si="29"/>
        <v>3049.5512714606411</v>
      </c>
      <c r="J139" s="2">
        <f t="shared" si="30"/>
        <v>61783.083333333336</v>
      </c>
      <c r="K139" s="18">
        <f t="shared" si="31"/>
        <v>11.477622106974223</v>
      </c>
      <c r="M139" s="5">
        <f t="shared" si="32"/>
        <v>8.4830776904314485E-3</v>
      </c>
      <c r="N139" s="5">
        <f t="shared" si="32"/>
        <v>8.1549129199978993E-3</v>
      </c>
      <c r="O139" s="6">
        <f t="shared" si="32"/>
        <v>2.4120133510160779E-3</v>
      </c>
      <c r="Q139" s="11">
        <f t="shared" si="37"/>
        <v>40131694</v>
      </c>
      <c r="R139" s="11">
        <f t="shared" si="37"/>
        <v>3798528</v>
      </c>
      <c r="S139" s="8">
        <f t="shared" si="37"/>
        <v>4547684865.8599997</v>
      </c>
      <c r="U139" s="6">
        <f t="shared" si="26"/>
        <v>0.45918755815119511</v>
      </c>
      <c r="V139" s="6">
        <f t="shared" si="26"/>
        <v>0.47955205610610391</v>
      </c>
      <c r="W139" s="6">
        <f t="shared" si="26"/>
        <v>5.5684615825882321E-2</v>
      </c>
      <c r="Y139" s="8">
        <f t="shared" si="34"/>
        <v>3978967224680.8477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Bottom 50%</v>
      </c>
      <c r="C140" s="2">
        <v>716965</v>
      </c>
      <c r="D140" s="2">
        <v>62422</v>
      </c>
      <c r="E140" s="3">
        <v>196619195.71000004</v>
      </c>
      <c r="G140" s="7">
        <f t="shared" si="27"/>
        <v>274.23820648148796</v>
      </c>
      <c r="H140" s="7">
        <f t="shared" si="28"/>
        <v>3290.8584777778556</v>
      </c>
      <c r="I140" s="7">
        <f t="shared" si="29"/>
        <v>3149.8381293454236</v>
      </c>
      <c r="J140" s="2">
        <f t="shared" si="30"/>
        <v>59747.083333333336</v>
      </c>
      <c r="K140" s="18">
        <f t="shared" si="31"/>
        <v>11.485774246259332</v>
      </c>
      <c r="M140" s="5">
        <f t="shared" si="32"/>
        <v>8.2035263108971076E-3</v>
      </c>
      <c r="N140" s="5">
        <f t="shared" si="32"/>
        <v>7.8805785941962816E-3</v>
      </c>
      <c r="O140" s="6">
        <f t="shared" si="32"/>
        <v>2.4075248615615871E-3</v>
      </c>
      <c r="Q140" s="11">
        <f t="shared" si="37"/>
        <v>40848659</v>
      </c>
      <c r="R140" s="11">
        <f t="shared" si="37"/>
        <v>3860950</v>
      </c>
      <c r="S140" s="8">
        <f t="shared" si="37"/>
        <v>4744304061.5699997</v>
      </c>
      <c r="U140" s="6">
        <f t="shared" si="26"/>
        <v>0.46739108446209221</v>
      </c>
      <c r="V140" s="6">
        <f t="shared" si="26"/>
        <v>0.48743263470030018</v>
      </c>
      <c r="W140" s="6">
        <f t="shared" si="26"/>
        <v>5.8092140687443908E-2</v>
      </c>
      <c r="Y140" s="8">
        <f t="shared" si="34"/>
        <v>3750166334760.2456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Bottom 50%</v>
      </c>
      <c r="C141" s="2">
        <v>699468</v>
      </c>
      <c r="D141" s="2">
        <v>60864</v>
      </c>
      <c r="E141" s="3">
        <v>197792287.26000023</v>
      </c>
      <c r="G141" s="7">
        <f t="shared" si="27"/>
        <v>282.77531961433579</v>
      </c>
      <c r="H141" s="7">
        <f t="shared" si="28"/>
        <v>3393.3038353720294</v>
      </c>
      <c r="I141" s="7">
        <f t="shared" si="29"/>
        <v>3249.7418385252404</v>
      </c>
      <c r="J141" s="2">
        <f t="shared" si="30"/>
        <v>58289</v>
      </c>
      <c r="K141" s="18">
        <f t="shared" si="31"/>
        <v>11.49231072555205</v>
      </c>
      <c r="M141" s="5">
        <f t="shared" si="32"/>
        <v>8.0033253249887758E-3</v>
      </c>
      <c r="N141" s="5">
        <f t="shared" si="32"/>
        <v>7.6838860587158777E-3</v>
      </c>
      <c r="O141" s="6">
        <f t="shared" si="32"/>
        <v>2.4218889070522364E-3</v>
      </c>
      <c r="Q141" s="11">
        <f t="shared" si="37"/>
        <v>41548127</v>
      </c>
      <c r="R141" s="11">
        <f t="shared" si="37"/>
        <v>3921814</v>
      </c>
      <c r="S141" s="8">
        <f t="shared" si="37"/>
        <v>4942096348.8299999</v>
      </c>
      <c r="U141" s="6">
        <f t="shared" si="26"/>
        <v>0.47539440978708097</v>
      </c>
      <c r="V141" s="6">
        <f t="shared" si="26"/>
        <v>0.49511652075901602</v>
      </c>
      <c r="W141" s="6">
        <f t="shared" si="26"/>
        <v>6.0514029594496144E-2</v>
      </c>
      <c r="Y141" s="8">
        <f t="shared" si="34"/>
        <v>3564639605673.4087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25% to 50%</v>
      </c>
      <c r="C142" s="2">
        <v>676704</v>
      </c>
      <c r="D142" s="2">
        <v>58832</v>
      </c>
      <c r="E142" s="3">
        <v>197058630.5</v>
      </c>
      <c r="G142" s="7">
        <f t="shared" si="27"/>
        <v>291.20358458055517</v>
      </c>
      <c r="H142" s="7">
        <f t="shared" si="28"/>
        <v>3494.4430149666623</v>
      </c>
      <c r="I142" s="7">
        <f t="shared" si="29"/>
        <v>3349.5143884280665</v>
      </c>
      <c r="J142" s="2">
        <f t="shared" si="30"/>
        <v>56392</v>
      </c>
      <c r="K142" s="18">
        <f t="shared" si="31"/>
        <v>11.502311667119935</v>
      </c>
      <c r="M142" s="5">
        <f t="shared" si="32"/>
        <v>7.7428592311888532E-3</v>
      </c>
      <c r="N142" s="5">
        <f t="shared" si="32"/>
        <v>7.427352533622051E-3</v>
      </c>
      <c r="O142" s="6">
        <f t="shared" si="32"/>
        <v>2.4129055680492712E-3</v>
      </c>
      <c r="Q142" s="11">
        <f t="shared" si="37"/>
        <v>42224831</v>
      </c>
      <c r="R142" s="11">
        <f t="shared" si="37"/>
        <v>3980646</v>
      </c>
      <c r="S142" s="8">
        <f t="shared" si="37"/>
        <v>5139154979.3299999</v>
      </c>
      <c r="U142" s="6">
        <f t="shared" si="26"/>
        <v>0.48313726901826981</v>
      </c>
      <c r="V142" s="6">
        <f t="shared" si="26"/>
        <v>0.50254387329263805</v>
      </c>
      <c r="W142" s="6">
        <f t="shared" si="26"/>
        <v>6.2926935162545411E-2</v>
      </c>
      <c r="Y142" s="8">
        <f t="shared" si="34"/>
        <v>3360002794382.0054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25% to 50%</v>
      </c>
      <c r="C143" s="2">
        <v>655067</v>
      </c>
      <c r="D143" s="2">
        <v>56882</v>
      </c>
      <c r="E143" s="3">
        <v>196229301.53999996</v>
      </c>
      <c r="G143" s="7">
        <f t="shared" si="27"/>
        <v>299.55607829428129</v>
      </c>
      <c r="H143" s="7">
        <f t="shared" si="28"/>
        <v>3594.6729395313755</v>
      </c>
      <c r="I143" s="7">
        <f t="shared" si="29"/>
        <v>3449.7609356211096</v>
      </c>
      <c r="J143" s="2">
        <f t="shared" si="30"/>
        <v>54588.916666666664</v>
      </c>
      <c r="K143" s="18">
        <f t="shared" si="31"/>
        <v>11.516244154565593</v>
      </c>
      <c r="M143" s="5">
        <f t="shared" si="32"/>
        <v>7.4952882914792714E-3</v>
      </c>
      <c r="N143" s="5">
        <f t="shared" si="32"/>
        <v>7.18117124723772E-3</v>
      </c>
      <c r="O143" s="6">
        <f t="shared" si="32"/>
        <v>2.4027507605168569E-3</v>
      </c>
      <c r="Q143" s="11">
        <f t="shared" si="37"/>
        <v>42879898</v>
      </c>
      <c r="R143" s="11">
        <f t="shared" si="37"/>
        <v>4037528</v>
      </c>
      <c r="S143" s="8">
        <f t="shared" si="37"/>
        <v>5335384280.8699999</v>
      </c>
      <c r="U143" s="6">
        <f t="shared" si="26"/>
        <v>0.49063255730974908</v>
      </c>
      <c r="V143" s="6">
        <f t="shared" si="26"/>
        <v>0.50972504453987577</v>
      </c>
      <c r="W143" s="6">
        <f t="shared" si="26"/>
        <v>6.5329685923062264E-2</v>
      </c>
      <c r="Y143" s="8">
        <f t="shared" si="34"/>
        <v>3168649995357.6699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25% to 50%</v>
      </c>
      <c r="C144" s="2">
        <v>640507</v>
      </c>
      <c r="D144" s="2">
        <v>55582</v>
      </c>
      <c r="E144" s="3">
        <v>197301438.53999996</v>
      </c>
      <c r="G144" s="7">
        <f t="shared" si="27"/>
        <v>308.03947269897122</v>
      </c>
      <c r="H144" s="7">
        <f t="shared" si="28"/>
        <v>3696.4736723876549</v>
      </c>
      <c r="I144" s="7">
        <f t="shared" si="29"/>
        <v>3549.7362192796222</v>
      </c>
      <c r="J144" s="2">
        <f t="shared" si="30"/>
        <v>53375.583333333336</v>
      </c>
      <c r="K144" s="18">
        <f t="shared" si="31"/>
        <v>11.523640747004427</v>
      </c>
      <c r="M144" s="5">
        <f t="shared" si="32"/>
        <v>7.3286925119270454E-3</v>
      </c>
      <c r="N144" s="5">
        <f t="shared" si="32"/>
        <v>7.0170503896481657E-3</v>
      </c>
      <c r="O144" s="6">
        <f t="shared" si="32"/>
        <v>2.4158786571760781E-3</v>
      </c>
      <c r="Q144" s="11">
        <f t="shared" si="37"/>
        <v>43520405</v>
      </c>
      <c r="R144" s="11">
        <f t="shared" si="37"/>
        <v>4093110</v>
      </c>
      <c r="S144" s="8">
        <f t="shared" si="37"/>
        <v>5532685719.4099998</v>
      </c>
      <c r="U144" s="6">
        <f t="shared" si="26"/>
        <v>0.49796124982167617</v>
      </c>
      <c r="V144" s="6">
        <f t="shared" si="26"/>
        <v>0.51674209492952394</v>
      </c>
      <c r="W144" s="6">
        <f t="shared" si="26"/>
        <v>6.7745564580238352E-2</v>
      </c>
      <c r="Y144" s="8">
        <f t="shared" si="34"/>
        <v>3015978582692.8887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25% to 50%</v>
      </c>
      <c r="C145" s="2">
        <v>628332</v>
      </c>
      <c r="D145" s="2">
        <v>54568</v>
      </c>
      <c r="E145" s="3">
        <v>199165568.89000034</v>
      </c>
      <c r="G145" s="7">
        <f t="shared" si="27"/>
        <v>316.97505282239382</v>
      </c>
      <c r="H145" s="7">
        <f t="shared" si="28"/>
        <v>3803.7006338687261</v>
      </c>
      <c r="I145" s="7">
        <f t="shared" si="29"/>
        <v>3649.8601541196367</v>
      </c>
      <c r="J145" s="2">
        <f t="shared" si="30"/>
        <v>52361</v>
      </c>
      <c r="K145" s="18">
        <f t="shared" si="31"/>
        <v>11.514660606949128</v>
      </c>
      <c r="M145" s="5">
        <f t="shared" si="32"/>
        <v>7.1893859448907572E-3</v>
      </c>
      <c r="N145" s="5">
        <f t="shared" si="32"/>
        <v>6.8890361207283131E-3</v>
      </c>
      <c r="O145" s="6">
        <f t="shared" si="32"/>
        <v>2.4387042014806983E-3</v>
      </c>
      <c r="Q145" s="11">
        <f t="shared" si="37"/>
        <v>44148737</v>
      </c>
      <c r="R145" s="11">
        <f t="shared" si="37"/>
        <v>4147678</v>
      </c>
      <c r="S145" s="8">
        <f t="shared" si="37"/>
        <v>5731851288.3000002</v>
      </c>
      <c r="U145" s="6">
        <f t="shared" si="26"/>
        <v>0.50515063576656694</v>
      </c>
      <c r="V145" s="6">
        <f t="shared" si="26"/>
        <v>0.52363113105025227</v>
      </c>
      <c r="W145" s="6">
        <f t="shared" si="26"/>
        <v>7.0184268781719045E-2</v>
      </c>
      <c r="Y145" s="8">
        <f t="shared" si="34"/>
        <v>2874843525807.4541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25% to 50%</v>
      </c>
      <c r="C146" s="2">
        <v>608739</v>
      </c>
      <c r="D146" s="2">
        <v>52816</v>
      </c>
      <c r="E146" s="3">
        <v>198054000.59999943</v>
      </c>
      <c r="G146" s="7">
        <f t="shared" si="27"/>
        <v>325.35125989956191</v>
      </c>
      <c r="H146" s="7">
        <f t="shared" si="28"/>
        <v>3904.2151187947429</v>
      </c>
      <c r="I146" s="7">
        <f t="shared" si="29"/>
        <v>3749.8864094213768</v>
      </c>
      <c r="J146" s="2">
        <f t="shared" si="30"/>
        <v>50728.25</v>
      </c>
      <c r="K146" s="18">
        <f t="shared" si="31"/>
        <v>11.525655104513783</v>
      </c>
      <c r="M146" s="5">
        <f t="shared" si="32"/>
        <v>6.965202489618314E-3</v>
      </c>
      <c r="N146" s="5">
        <f t="shared" si="32"/>
        <v>6.6678517034230054E-3</v>
      </c>
      <c r="O146" s="6">
        <f t="shared" si="32"/>
        <v>2.4250934841555812E-3</v>
      </c>
      <c r="Q146" s="11">
        <f t="shared" si="37"/>
        <v>44757476</v>
      </c>
      <c r="R146" s="11">
        <f t="shared" si="37"/>
        <v>4200494</v>
      </c>
      <c r="S146" s="8">
        <f t="shared" si="37"/>
        <v>5929905288.8999996</v>
      </c>
      <c r="U146" s="6">
        <f t="shared" si="26"/>
        <v>0.51211583825618523</v>
      </c>
      <c r="V146" s="6">
        <f t="shared" si="26"/>
        <v>0.53029898275367526</v>
      </c>
      <c r="W146" s="6">
        <f t="shared" si="26"/>
        <v>7.2609362265874625E-2</v>
      </c>
      <c r="Y146" s="8">
        <f t="shared" si="34"/>
        <v>2710147631414.9795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25% to 50%</v>
      </c>
      <c r="C147" s="2">
        <v>598586</v>
      </c>
      <c r="D147" s="2">
        <v>51867</v>
      </c>
      <c r="E147" s="3">
        <v>199680064.49000072</v>
      </c>
      <c r="G147" s="7">
        <f t="shared" si="27"/>
        <v>333.586259100615</v>
      </c>
      <c r="H147" s="7">
        <f t="shared" si="28"/>
        <v>4003.0351092073797</v>
      </c>
      <c r="I147" s="7">
        <f t="shared" si="29"/>
        <v>3849.8479667225929</v>
      </c>
      <c r="J147" s="2">
        <f t="shared" si="30"/>
        <v>49882.166666666664</v>
      </c>
      <c r="K147" s="18">
        <f t="shared" si="31"/>
        <v>11.540787012936935</v>
      </c>
      <c r="M147" s="5">
        <f t="shared" si="32"/>
        <v>6.8490316826269847E-3</v>
      </c>
      <c r="N147" s="5">
        <f t="shared" si="32"/>
        <v>6.5480434773826307E-3</v>
      </c>
      <c r="O147" s="6">
        <f t="shared" si="32"/>
        <v>2.4450039981190282E-3</v>
      </c>
      <c r="Q147" s="11">
        <f t="shared" si="37"/>
        <v>45356062</v>
      </c>
      <c r="R147" s="11">
        <f t="shared" si="37"/>
        <v>4252361</v>
      </c>
      <c r="S147" s="8">
        <f t="shared" si="37"/>
        <v>6129585353.3900003</v>
      </c>
      <c r="U147" s="6">
        <f t="shared" si="26"/>
        <v>0.51896486993881219</v>
      </c>
      <c r="V147" s="6">
        <f t="shared" si="26"/>
        <v>0.53684702623105796</v>
      </c>
      <c r="W147" s="6">
        <f t="shared" si="26"/>
        <v>7.5054366263993658E-2</v>
      </c>
      <c r="Y147" s="8">
        <f t="shared" si="34"/>
        <v>2593373333636.0874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25% to 50%</v>
      </c>
      <c r="C148" s="2">
        <v>583401</v>
      </c>
      <c r="D148" s="2">
        <v>50571</v>
      </c>
      <c r="E148" s="3">
        <v>199744835.04999924</v>
      </c>
      <c r="G148" s="7">
        <f t="shared" si="27"/>
        <v>342.38000114843692</v>
      </c>
      <c r="H148" s="7">
        <f t="shared" si="28"/>
        <v>4108.5600137812435</v>
      </c>
      <c r="I148" s="7">
        <f t="shared" si="29"/>
        <v>3949.7900980799122</v>
      </c>
      <c r="J148" s="2">
        <f t="shared" si="30"/>
        <v>48616.75</v>
      </c>
      <c r="K148" s="18">
        <f t="shared" si="31"/>
        <v>11.536275731150264</v>
      </c>
      <c r="M148" s="5">
        <f t="shared" si="32"/>
        <v>6.6752846419332653E-3</v>
      </c>
      <c r="N148" s="5">
        <f t="shared" si="32"/>
        <v>6.3844276070471979E-3</v>
      </c>
      <c r="O148" s="6">
        <f t="shared" si="32"/>
        <v>2.445797088198207E-3</v>
      </c>
      <c r="Q148" s="11">
        <f t="shared" si="37"/>
        <v>45939463</v>
      </c>
      <c r="R148" s="11">
        <f t="shared" si="37"/>
        <v>4302932</v>
      </c>
      <c r="S148" s="8">
        <f t="shared" si="37"/>
        <v>6329330188.4399996</v>
      </c>
      <c r="U148" s="6">
        <f t="shared" si="26"/>
        <v>0.52564015458074542</v>
      </c>
      <c r="V148" s="6">
        <f t="shared" si="26"/>
        <v>0.54323145383810512</v>
      </c>
      <c r="W148" s="6">
        <f t="shared" si="26"/>
        <v>7.7500163352191856E-2</v>
      </c>
      <c r="Y148" s="8">
        <f t="shared" si="34"/>
        <v>2454142908078.8306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25% to 50%</v>
      </c>
      <c r="C149" s="2">
        <v>570265</v>
      </c>
      <c r="D149" s="2">
        <v>49399</v>
      </c>
      <c r="E149" s="3">
        <v>200053224.01000023</v>
      </c>
      <c r="G149" s="7">
        <f t="shared" si="27"/>
        <v>350.80747373589514</v>
      </c>
      <c r="H149" s="7">
        <f t="shared" si="28"/>
        <v>4209.6896848307415</v>
      </c>
      <c r="I149" s="7">
        <f t="shared" si="29"/>
        <v>4049.7423836514954</v>
      </c>
      <c r="J149" s="2">
        <f t="shared" si="30"/>
        <v>47522.083333333336</v>
      </c>
      <c r="K149" s="18">
        <f t="shared" si="31"/>
        <v>11.544059596348104</v>
      </c>
      <c r="M149" s="5">
        <f t="shared" si="32"/>
        <v>6.5249822957658176E-3</v>
      </c>
      <c r="N149" s="5">
        <f t="shared" si="32"/>
        <v>6.2364663415895383E-3</v>
      </c>
      <c r="O149" s="6">
        <f t="shared" si="32"/>
        <v>2.4495731899442878E-3</v>
      </c>
      <c r="Q149" s="11">
        <f t="shared" si="37"/>
        <v>46509728</v>
      </c>
      <c r="R149" s="11">
        <f t="shared" si="37"/>
        <v>4352331</v>
      </c>
      <c r="S149" s="8">
        <f t="shared" si="37"/>
        <v>6529383412.4499998</v>
      </c>
      <c r="U149" s="6">
        <f t="shared" si="26"/>
        <v>0.53216513687651124</v>
      </c>
      <c r="V149" s="6">
        <f t="shared" si="26"/>
        <v>0.5494679201796947</v>
      </c>
      <c r="W149" s="6">
        <f t="shared" si="26"/>
        <v>7.9949736542136149E-2</v>
      </c>
      <c r="Y149" s="8">
        <f t="shared" si="34"/>
        <v>2331080227690.3745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25% to 50%</v>
      </c>
      <c r="C150" s="2">
        <v>557954</v>
      </c>
      <c r="D150" s="2">
        <v>48333</v>
      </c>
      <c r="E150" s="3">
        <v>200561863.71000004</v>
      </c>
      <c r="G150" s="7">
        <f t="shared" si="27"/>
        <v>359.45949614125902</v>
      </c>
      <c r="H150" s="7">
        <f t="shared" si="28"/>
        <v>4313.5139536951083</v>
      </c>
      <c r="I150" s="7">
        <f t="shared" si="29"/>
        <v>4149.5844187201301</v>
      </c>
      <c r="J150" s="2">
        <f t="shared" si="30"/>
        <v>46496.166666666664</v>
      </c>
      <c r="K150" s="18">
        <f t="shared" si="31"/>
        <v>11.543955475555004</v>
      </c>
      <c r="M150" s="5">
        <f t="shared" si="32"/>
        <v>6.3841196143051403E-3</v>
      </c>
      <c r="N150" s="5">
        <f t="shared" si="32"/>
        <v>6.101887238366104E-3</v>
      </c>
      <c r="O150" s="6">
        <f t="shared" si="32"/>
        <v>2.4558012833860539E-3</v>
      </c>
      <c r="Q150" s="11">
        <f t="shared" si="37"/>
        <v>47067682</v>
      </c>
      <c r="R150" s="11">
        <f t="shared" si="37"/>
        <v>4400664</v>
      </c>
      <c r="S150" s="8">
        <f t="shared" si="37"/>
        <v>6729945276.1599998</v>
      </c>
      <c r="U150" s="6">
        <f t="shared" si="26"/>
        <v>0.53854925649081642</v>
      </c>
      <c r="V150" s="6">
        <f t="shared" si="26"/>
        <v>0.55556980741806072</v>
      </c>
      <c r="W150" s="6">
        <f t="shared" si="26"/>
        <v>8.2405537825522207E-2</v>
      </c>
      <c r="Y150" s="8">
        <f t="shared" si="34"/>
        <v>2213637314919.6245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25% to 50%</v>
      </c>
      <c r="C151" s="2">
        <v>542702</v>
      </c>
      <c r="D151" s="2">
        <v>46908</v>
      </c>
      <c r="E151" s="3">
        <v>199346370.40999985</v>
      </c>
      <c r="G151" s="7">
        <f t="shared" si="27"/>
        <v>367.32197487755684</v>
      </c>
      <c r="H151" s="7">
        <f t="shared" si="28"/>
        <v>4407.8636985306821</v>
      </c>
      <c r="I151" s="7">
        <f t="shared" si="29"/>
        <v>4249.7307582928252</v>
      </c>
      <c r="J151" s="2">
        <f t="shared" si="30"/>
        <v>45225.166666666664</v>
      </c>
      <c r="K151" s="18">
        <f t="shared" si="31"/>
        <v>11.569497740257525</v>
      </c>
      <c r="M151" s="5">
        <f t="shared" si="32"/>
        <v>6.2096059584170523E-3</v>
      </c>
      <c r="N151" s="5">
        <f t="shared" si="32"/>
        <v>5.9219855290852455E-3</v>
      </c>
      <c r="O151" s="6">
        <f t="shared" si="32"/>
        <v>2.44091804511298E-3</v>
      </c>
      <c r="Q151" s="11">
        <f t="shared" si="37"/>
        <v>47610384</v>
      </c>
      <c r="R151" s="11">
        <f t="shared" si="37"/>
        <v>4447572</v>
      </c>
      <c r="S151" s="8">
        <f t="shared" si="37"/>
        <v>6929291646.5699997</v>
      </c>
      <c r="U151" s="6">
        <f t="shared" si="26"/>
        <v>0.54475886244923344</v>
      </c>
      <c r="V151" s="6">
        <f t="shared" si="26"/>
        <v>0.56149179294714602</v>
      </c>
      <c r="W151" s="6">
        <f t="shared" si="26"/>
        <v>8.484645587063519E-2</v>
      </c>
      <c r="Y151" s="8">
        <f t="shared" si="34"/>
        <v>2094645065092.0837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25% to 50%</v>
      </c>
      <c r="C152" s="2">
        <v>534527</v>
      </c>
      <c r="D152" s="2">
        <v>46202</v>
      </c>
      <c r="E152" s="3">
        <v>200979388.07999992</v>
      </c>
      <c r="G152" s="7">
        <f t="shared" si="27"/>
        <v>375.99482922284545</v>
      </c>
      <c r="H152" s="7">
        <f t="shared" si="28"/>
        <v>4511.9379506741452</v>
      </c>
      <c r="I152" s="7">
        <f t="shared" si="29"/>
        <v>4350.0148928617791</v>
      </c>
      <c r="J152" s="2">
        <f t="shared" si="30"/>
        <v>44543.916666666664</v>
      </c>
      <c r="K152" s="18">
        <f t="shared" si="31"/>
        <v>11.569347647287996</v>
      </c>
      <c r="M152" s="5">
        <f t="shared" si="32"/>
        <v>6.1160674626863209E-3</v>
      </c>
      <c r="N152" s="5">
        <f t="shared" si="32"/>
        <v>5.8328552787327648E-3</v>
      </c>
      <c r="O152" s="6">
        <f t="shared" si="32"/>
        <v>2.460913705382557E-3</v>
      </c>
      <c r="Q152" s="11">
        <f t="shared" si="37"/>
        <v>48144911</v>
      </c>
      <c r="R152" s="11">
        <f t="shared" si="37"/>
        <v>4493774</v>
      </c>
      <c r="S152" s="8">
        <f t="shared" si="37"/>
        <v>7130271034.6499996</v>
      </c>
      <c r="U152" s="6">
        <f t="shared" si="26"/>
        <v>0.55087492991191978</v>
      </c>
      <c r="V152" s="6">
        <f t="shared" si="26"/>
        <v>0.5673246482258788</v>
      </c>
      <c r="W152" s="6">
        <f t="shared" si="26"/>
        <v>8.7307369576017743E-2</v>
      </c>
      <c r="Y152" s="8">
        <f t="shared" si="34"/>
        <v>2000475189470.3083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25% to 50%</v>
      </c>
      <c r="C153" s="2">
        <v>521649</v>
      </c>
      <c r="D153" s="2">
        <v>45085</v>
      </c>
      <c r="E153" s="3">
        <v>200619186.56000042</v>
      </c>
      <c r="G153" s="7">
        <f t="shared" si="27"/>
        <v>384.58654489896543</v>
      </c>
      <c r="H153" s="7">
        <f t="shared" si="28"/>
        <v>4615.0385387875849</v>
      </c>
      <c r="I153" s="7">
        <f t="shared" si="29"/>
        <v>4449.7989699456675</v>
      </c>
      <c r="J153" s="2">
        <f t="shared" si="30"/>
        <v>43470.75</v>
      </c>
      <c r="K153" s="18">
        <f t="shared" si="31"/>
        <v>11.57034490407009</v>
      </c>
      <c r="M153" s="5">
        <f t="shared" si="32"/>
        <v>5.9687171571180817E-3</v>
      </c>
      <c r="N153" s="5">
        <f t="shared" si="32"/>
        <v>5.6918375880192782E-3</v>
      </c>
      <c r="O153" s="6">
        <f t="shared" si="32"/>
        <v>2.4565031791801703E-3</v>
      </c>
      <c r="Q153" s="11">
        <f t="shared" si="37"/>
        <v>48666560</v>
      </c>
      <c r="R153" s="11">
        <f t="shared" si="37"/>
        <v>4538859</v>
      </c>
      <c r="S153" s="8">
        <f t="shared" si="37"/>
        <v>7330890221.21</v>
      </c>
      <c r="U153" s="6">
        <f t="shared" ref="U153:W216" si="39">+Q153/C$16</f>
        <v>0.55684364706903788</v>
      </c>
      <c r="V153" s="6">
        <f t="shared" si="39"/>
        <v>0.57301648581389808</v>
      </c>
      <c r="W153" s="6">
        <f t="shared" si="39"/>
        <v>8.9763872755197913E-2</v>
      </c>
      <c r="Y153" s="8">
        <f t="shared" si="34"/>
        <v>1892670748502.269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25% to 50%</v>
      </c>
      <c r="C154" s="2">
        <v>508612</v>
      </c>
      <c r="D154" s="2">
        <v>43898</v>
      </c>
      <c r="E154" s="3">
        <v>199718926.80000019</v>
      </c>
      <c r="G154" s="7">
        <f t="shared" ref="G154:G217" si="40">IF(C154=0,0,+E154/C154)</f>
        <v>392.67442923092688</v>
      </c>
      <c r="H154" s="7">
        <f t="shared" ref="H154:H217" si="41">+G154*12</f>
        <v>4712.093150771123</v>
      </c>
      <c r="I154" s="7">
        <f t="shared" ref="I154:I217" si="42">IF(D154=0,0,E154/D154)</f>
        <v>4549.6133491275268</v>
      </c>
      <c r="J154" s="2">
        <f t="shared" ref="J154:J217" si="43">+C154/12</f>
        <v>42384.333333333336</v>
      </c>
      <c r="K154" s="18">
        <f t="shared" ref="K154:K217" si="44">IF(D154=0,0,C154/D154)</f>
        <v>11.586222606952481</v>
      </c>
      <c r="M154" s="5">
        <f t="shared" ref="M154:O217" si="45">+C154/C$16</f>
        <v>5.8195475707154458E-3</v>
      </c>
      <c r="N154" s="5">
        <f t="shared" si="45"/>
        <v>5.541982620358662E-3</v>
      </c>
      <c r="O154" s="6">
        <f t="shared" si="45"/>
        <v>2.4454798518481801E-3</v>
      </c>
      <c r="Q154" s="11">
        <f t="shared" ref="Q154:S169" si="46">+Q153+C154</f>
        <v>49175172</v>
      </c>
      <c r="R154" s="11">
        <f t="shared" si="46"/>
        <v>4582757</v>
      </c>
      <c r="S154" s="8">
        <f t="shared" si="46"/>
        <v>7530609148.0100002</v>
      </c>
      <c r="U154" s="6">
        <f t="shared" si="39"/>
        <v>0.56266319463975334</v>
      </c>
      <c r="V154" s="6">
        <f t="shared" si="39"/>
        <v>0.57855846843425673</v>
      </c>
      <c r="W154" s="6">
        <f t="shared" si="39"/>
        <v>9.2209352607046088E-2</v>
      </c>
      <c r="Y154" s="8">
        <f t="shared" ref="Y154:Y217" si="47">((H154-$H$16)^2)*J154</f>
        <v>1791482220508.3711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25% to 50%</v>
      </c>
      <c r="C155" s="2">
        <v>503233</v>
      </c>
      <c r="D155" s="2">
        <v>43418</v>
      </c>
      <c r="E155" s="3">
        <v>201892504.57999992</v>
      </c>
      <c r="G155" s="7">
        <f t="shared" si="40"/>
        <v>401.19090874406078</v>
      </c>
      <c r="H155" s="7">
        <f t="shared" si="41"/>
        <v>4814.2909049287291</v>
      </c>
      <c r="I155" s="7">
        <f t="shared" si="42"/>
        <v>4649.9724671795093</v>
      </c>
      <c r="J155" s="2">
        <f t="shared" si="43"/>
        <v>41936.083333333336</v>
      </c>
      <c r="K155" s="18">
        <f t="shared" si="44"/>
        <v>11.590423326730848</v>
      </c>
      <c r="M155" s="5">
        <f t="shared" si="45"/>
        <v>5.7580009568272989E-3</v>
      </c>
      <c r="N155" s="5">
        <f t="shared" si="45"/>
        <v>5.4813841498640575E-3</v>
      </c>
      <c r="O155" s="6">
        <f t="shared" si="45"/>
        <v>2.4720944584484708E-3</v>
      </c>
      <c r="Q155" s="11">
        <f t="shared" si="46"/>
        <v>49678405</v>
      </c>
      <c r="R155" s="11">
        <f t="shared" si="46"/>
        <v>4626175</v>
      </c>
      <c r="S155" s="8">
        <f t="shared" si="46"/>
        <v>7732501652.5900002</v>
      </c>
      <c r="U155" s="6">
        <f t="shared" si="39"/>
        <v>0.56842119559658066</v>
      </c>
      <c r="V155" s="6">
        <f t="shared" si="39"/>
        <v>0.58403985258412072</v>
      </c>
      <c r="W155" s="6">
        <f t="shared" si="39"/>
        <v>9.4681447065494556E-2</v>
      </c>
      <c r="Y155" s="8">
        <f t="shared" si="47"/>
        <v>1717247153678.05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25% to 50%</v>
      </c>
      <c r="C156" s="2">
        <v>491220</v>
      </c>
      <c r="D156" s="2">
        <v>42375</v>
      </c>
      <c r="E156" s="3">
        <v>201277607.92000008</v>
      </c>
      <c r="G156" s="7">
        <f t="shared" si="40"/>
        <v>409.75043345140688</v>
      </c>
      <c r="H156" s="7">
        <f t="shared" si="41"/>
        <v>4917.0052014168823</v>
      </c>
      <c r="I156" s="7">
        <f t="shared" si="42"/>
        <v>4749.9140512094409</v>
      </c>
      <c r="J156" s="2">
        <f t="shared" si="43"/>
        <v>40935</v>
      </c>
      <c r="K156" s="18">
        <f t="shared" si="44"/>
        <v>11.592212389380531</v>
      </c>
      <c r="M156" s="5">
        <f t="shared" si="45"/>
        <v>5.6205479966788853E-3</v>
      </c>
      <c r="N156" s="5">
        <f t="shared" si="45"/>
        <v>5.3497087233518228E-3</v>
      </c>
      <c r="O156" s="6">
        <f t="shared" si="45"/>
        <v>2.4645652902464794E-3</v>
      </c>
      <c r="Q156" s="11">
        <f t="shared" si="46"/>
        <v>50169625</v>
      </c>
      <c r="R156" s="11">
        <f t="shared" si="46"/>
        <v>4668550</v>
      </c>
      <c r="S156" s="8">
        <f t="shared" si="46"/>
        <v>7933779260.5100002</v>
      </c>
      <c r="U156" s="6">
        <f t="shared" si="39"/>
        <v>0.57404174359325955</v>
      </c>
      <c r="V156" s="6">
        <f t="shared" si="39"/>
        <v>0.58938956130747255</v>
      </c>
      <c r="W156" s="6">
        <f t="shared" si="39"/>
        <v>9.7146012355741038E-2</v>
      </c>
      <c r="Y156" s="8">
        <f t="shared" si="47"/>
        <v>1622873632338.2542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25% to 50%</v>
      </c>
      <c r="C157" s="2">
        <v>481240</v>
      </c>
      <c r="D157" s="2">
        <v>41554</v>
      </c>
      <c r="E157" s="3">
        <v>201526054.01000023</v>
      </c>
      <c r="G157" s="7">
        <f t="shared" si="40"/>
        <v>418.76413849638482</v>
      </c>
      <c r="H157" s="7">
        <f t="shared" si="41"/>
        <v>5025.1696619566173</v>
      </c>
      <c r="I157" s="7">
        <f t="shared" si="42"/>
        <v>4849.7389904702368</v>
      </c>
      <c r="J157" s="2">
        <f t="shared" si="43"/>
        <v>40103.333333333336</v>
      </c>
      <c r="K157" s="18">
        <f t="shared" si="44"/>
        <v>11.58107522741493</v>
      </c>
      <c r="M157" s="5">
        <f t="shared" si="45"/>
        <v>5.5063566587715222E-3</v>
      </c>
      <c r="N157" s="5">
        <f t="shared" si="45"/>
        <v>5.2460600894433428E-3</v>
      </c>
      <c r="O157" s="6">
        <f t="shared" si="45"/>
        <v>2.4676074150821203E-3</v>
      </c>
      <c r="Q157" s="11">
        <f t="shared" si="46"/>
        <v>50650865</v>
      </c>
      <c r="R157" s="11">
        <f t="shared" si="46"/>
        <v>4710104</v>
      </c>
      <c r="S157" s="8">
        <f t="shared" si="46"/>
        <v>8135305314.5200005</v>
      </c>
      <c r="U157" s="6">
        <f t="shared" si="39"/>
        <v>0.57954810025203107</v>
      </c>
      <c r="V157" s="6">
        <f t="shared" si="39"/>
        <v>0.59463562139691595</v>
      </c>
      <c r="W157" s="6">
        <f t="shared" si="39"/>
        <v>9.9613619770823156E-2</v>
      </c>
      <c r="Y157" s="8">
        <f t="shared" si="47"/>
        <v>1535746466392.3479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25% to 50%</v>
      </c>
      <c r="C158" s="2">
        <v>469845</v>
      </c>
      <c r="D158" s="2">
        <v>40537</v>
      </c>
      <c r="E158" s="3">
        <v>200651290.88999939</v>
      </c>
      <c r="G158" s="7">
        <f t="shared" si="40"/>
        <v>427.0584786259285</v>
      </c>
      <c r="H158" s="7">
        <f t="shared" si="41"/>
        <v>5124.701743511142</v>
      </c>
      <c r="I158" s="7">
        <f t="shared" si="42"/>
        <v>4949.8307938426469</v>
      </c>
      <c r="J158" s="2">
        <f t="shared" si="43"/>
        <v>39153.75</v>
      </c>
      <c r="K158" s="18">
        <f t="shared" si="44"/>
        <v>11.590522238942201</v>
      </c>
      <c r="M158" s="5">
        <f t="shared" si="45"/>
        <v>5.3759748656398171E-3</v>
      </c>
      <c r="N158" s="5">
        <f t="shared" si="45"/>
        <v>5.1176670800828989E-3</v>
      </c>
      <c r="O158" s="6">
        <f t="shared" si="45"/>
        <v>2.4568962840973035E-3</v>
      </c>
      <c r="Q158" s="11">
        <f t="shared" si="46"/>
        <v>51120710</v>
      </c>
      <c r="R158" s="11">
        <f t="shared" si="46"/>
        <v>4750641</v>
      </c>
      <c r="S158" s="8">
        <f t="shared" si="46"/>
        <v>8335956605.4099998</v>
      </c>
      <c r="U158" s="6">
        <f t="shared" si="39"/>
        <v>0.58492407511767086</v>
      </c>
      <c r="V158" s="6">
        <f t="shared" si="39"/>
        <v>0.59975328847699882</v>
      </c>
      <c r="W158" s="6">
        <f t="shared" si="39"/>
        <v>0.10207051605492047</v>
      </c>
      <c r="Y158" s="8">
        <f t="shared" si="47"/>
        <v>1451538229641.522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25% to 50%</v>
      </c>
      <c r="C159" s="2">
        <v>688678</v>
      </c>
      <c r="D159" s="2">
        <v>59307</v>
      </c>
      <c r="E159" s="3">
        <v>300960782.80999947</v>
      </c>
      <c r="G159" s="7">
        <f t="shared" si="40"/>
        <v>437.01233785600738</v>
      </c>
      <c r="H159" s="7">
        <f t="shared" si="41"/>
        <v>5244.1480542720883</v>
      </c>
      <c r="I159" s="7">
        <f t="shared" si="42"/>
        <v>5074.6249651811668</v>
      </c>
      <c r="J159" s="2">
        <f t="shared" si="43"/>
        <v>57389.833333333336</v>
      </c>
      <c r="K159" s="18">
        <f t="shared" si="44"/>
        <v>11.612086263004366</v>
      </c>
      <c r="M159" s="5">
        <f t="shared" si="45"/>
        <v>7.879865952642038E-3</v>
      </c>
      <c r="N159" s="5">
        <f t="shared" si="45"/>
        <v>7.4873197700490038E-3</v>
      </c>
      <c r="O159" s="6">
        <f t="shared" si="45"/>
        <v>3.6851466325739796E-3</v>
      </c>
      <c r="Q159" s="11">
        <f t="shared" si="46"/>
        <v>51809388</v>
      </c>
      <c r="R159" s="11">
        <f t="shared" si="46"/>
        <v>4809948</v>
      </c>
      <c r="S159" s="8">
        <f t="shared" si="46"/>
        <v>8636917388.2199993</v>
      </c>
      <c r="U159" s="6">
        <f t="shared" si="39"/>
        <v>0.59280394107031287</v>
      </c>
      <c r="V159" s="6">
        <f t="shared" si="39"/>
        <v>0.60724060824704784</v>
      </c>
      <c r="W159" s="6">
        <f t="shared" si="39"/>
        <v>0.10575566268749445</v>
      </c>
      <c r="Y159" s="8">
        <f t="shared" si="47"/>
        <v>2044942582234.0964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25% to 50%</v>
      </c>
      <c r="C160" s="2">
        <v>660757</v>
      </c>
      <c r="D160" s="2">
        <v>56887</v>
      </c>
      <c r="E160" s="3">
        <v>297203298.0700016</v>
      </c>
      <c r="G160" s="7">
        <f t="shared" si="40"/>
        <v>449.79212943639129</v>
      </c>
      <c r="H160" s="7">
        <f t="shared" si="41"/>
        <v>5397.5055532366951</v>
      </c>
      <c r="I160" s="7">
        <f t="shared" si="42"/>
        <v>5224.4501919595268</v>
      </c>
      <c r="J160" s="2">
        <f t="shared" si="43"/>
        <v>55063.083333333336</v>
      </c>
      <c r="K160" s="18">
        <f t="shared" si="44"/>
        <v>11.615254803382143</v>
      </c>
      <c r="M160" s="5">
        <f t="shared" si="45"/>
        <v>7.5603933729114252E-3</v>
      </c>
      <c r="N160" s="5">
        <f t="shared" si="45"/>
        <v>7.1818024813053716E-3</v>
      </c>
      <c r="O160" s="6">
        <f t="shared" si="45"/>
        <v>3.6391377070679179E-3</v>
      </c>
      <c r="Q160" s="11">
        <f t="shared" si="46"/>
        <v>52470145</v>
      </c>
      <c r="R160" s="11">
        <f t="shared" si="46"/>
        <v>4866835</v>
      </c>
      <c r="S160" s="8">
        <f t="shared" si="46"/>
        <v>8934120686.2900009</v>
      </c>
      <c r="U160" s="6">
        <f t="shared" si="39"/>
        <v>0.60036433444322435</v>
      </c>
      <c r="V160" s="6">
        <f t="shared" si="39"/>
        <v>0.61442241072835324</v>
      </c>
      <c r="W160" s="6">
        <f t="shared" si="39"/>
        <v>0.10939480039456237</v>
      </c>
      <c r="Y160" s="8">
        <f t="shared" si="47"/>
        <v>1862516209299.9563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25% to 50%</v>
      </c>
      <c r="C161" s="2">
        <v>854485</v>
      </c>
      <c r="D161" s="2">
        <v>73649</v>
      </c>
      <c r="E161" s="3">
        <v>397681573.06999969</v>
      </c>
      <c r="G161" s="7">
        <f t="shared" si="40"/>
        <v>465.4049785192247</v>
      </c>
      <c r="H161" s="7">
        <f t="shared" si="41"/>
        <v>5584.8597422306966</v>
      </c>
      <c r="I161" s="7">
        <f t="shared" si="42"/>
        <v>5399.6873422585468</v>
      </c>
      <c r="J161" s="2">
        <f t="shared" si="43"/>
        <v>71207.083333333328</v>
      </c>
      <c r="K161" s="18">
        <f t="shared" si="44"/>
        <v>11.60212630178278</v>
      </c>
      <c r="M161" s="5">
        <f t="shared" si="45"/>
        <v>9.7770326023821456E-3</v>
      </c>
      <c r="N161" s="5">
        <f t="shared" si="45"/>
        <v>9.2979515697023812E-3</v>
      </c>
      <c r="O161" s="6">
        <f t="shared" si="45"/>
        <v>4.8694547380973268E-3</v>
      </c>
      <c r="Q161" s="11">
        <f t="shared" si="46"/>
        <v>53324630</v>
      </c>
      <c r="R161" s="11">
        <f t="shared" si="46"/>
        <v>4940484</v>
      </c>
      <c r="S161" s="8">
        <f t="shared" si="46"/>
        <v>9331802259.3600006</v>
      </c>
      <c r="U161" s="6">
        <f t="shared" si="39"/>
        <v>0.61014136704560651</v>
      </c>
      <c r="V161" s="6">
        <f t="shared" si="39"/>
        <v>0.62372036229805561</v>
      </c>
      <c r="W161" s="6">
        <f t="shared" si="39"/>
        <v>0.11426425513265968</v>
      </c>
      <c r="Y161" s="8">
        <f t="shared" si="47"/>
        <v>2255908443786.7402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25% to 50%</v>
      </c>
      <c r="C162" s="2">
        <v>609507</v>
      </c>
      <c r="D162" s="2">
        <v>52415</v>
      </c>
      <c r="E162" s="3">
        <v>292182454.97999954</v>
      </c>
      <c r="G162" s="7">
        <f t="shared" si="40"/>
        <v>479.37506046690118</v>
      </c>
      <c r="H162" s="7">
        <f t="shared" si="41"/>
        <v>5752.5007256028139</v>
      </c>
      <c r="I162" s="7">
        <f t="shared" si="42"/>
        <v>5574.4053225221696</v>
      </c>
      <c r="J162" s="2">
        <f t="shared" si="43"/>
        <v>50792.25</v>
      </c>
      <c r="K162" s="18">
        <f t="shared" si="44"/>
        <v>11.62848421253458</v>
      </c>
      <c r="M162" s="5">
        <f t="shared" si="45"/>
        <v>6.9739899593089811E-3</v>
      </c>
      <c r="N162" s="5">
        <f t="shared" si="45"/>
        <v>6.6172267311973045E-3</v>
      </c>
      <c r="O162" s="6">
        <f t="shared" si="45"/>
        <v>3.5776594545426236E-3</v>
      </c>
      <c r="Q162" s="11">
        <f t="shared" si="46"/>
        <v>53934137</v>
      </c>
      <c r="R162" s="11">
        <f t="shared" si="46"/>
        <v>4992899</v>
      </c>
      <c r="S162" s="8">
        <f t="shared" si="46"/>
        <v>9623984714.3400002</v>
      </c>
      <c r="U162" s="6">
        <f t="shared" si="39"/>
        <v>0.61711535700491549</v>
      </c>
      <c r="V162" s="6">
        <f t="shared" si="39"/>
        <v>0.63033758902925285</v>
      </c>
      <c r="W162" s="6">
        <f t="shared" si="39"/>
        <v>0.11784191458720231</v>
      </c>
      <c r="Y162" s="8">
        <f t="shared" si="47"/>
        <v>1514721218920.042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25% to 50%</v>
      </c>
      <c r="C163" s="2">
        <v>600360</v>
      </c>
      <c r="D163" s="2">
        <v>51682</v>
      </c>
      <c r="E163" s="3">
        <v>295839642.64999962</v>
      </c>
      <c r="G163" s="7">
        <f t="shared" si="40"/>
        <v>492.77040883802988</v>
      </c>
      <c r="H163" s="7">
        <f t="shared" si="41"/>
        <v>5913.2449060563586</v>
      </c>
      <c r="I163" s="7">
        <f t="shared" si="42"/>
        <v>5724.2297637475258</v>
      </c>
      <c r="J163" s="2">
        <f t="shared" si="43"/>
        <v>50030</v>
      </c>
      <c r="K163" s="18">
        <f t="shared" si="44"/>
        <v>11.616423513021942</v>
      </c>
      <c r="M163" s="5">
        <f t="shared" si="45"/>
        <v>6.8693298222509995E-3</v>
      </c>
      <c r="N163" s="5">
        <f t="shared" si="45"/>
        <v>6.5246878168795019E-3</v>
      </c>
      <c r="O163" s="6">
        <f t="shared" si="45"/>
        <v>3.6224402818017692E-3</v>
      </c>
      <c r="Q163" s="11">
        <f t="shared" si="46"/>
        <v>54534497</v>
      </c>
      <c r="R163" s="11">
        <f t="shared" si="46"/>
        <v>5044581</v>
      </c>
      <c r="S163" s="8">
        <f t="shared" si="46"/>
        <v>9919824356.9899998</v>
      </c>
      <c r="U163" s="6">
        <f t="shared" si="39"/>
        <v>0.62398468682716646</v>
      </c>
      <c r="V163" s="6">
        <f t="shared" si="39"/>
        <v>0.63686227684613239</v>
      </c>
      <c r="W163" s="6">
        <f t="shared" si="39"/>
        <v>0.12146435486900409</v>
      </c>
      <c r="Y163" s="8">
        <f t="shared" si="47"/>
        <v>1405448041487.0396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25% to 50%</v>
      </c>
      <c r="C164" s="2">
        <v>774578</v>
      </c>
      <c r="D164" s="2">
        <v>66675</v>
      </c>
      <c r="E164" s="3">
        <v>393320564.79000092</v>
      </c>
      <c r="G164" s="7">
        <f t="shared" si="40"/>
        <v>507.78690434017091</v>
      </c>
      <c r="H164" s="7">
        <f t="shared" si="41"/>
        <v>6093.4428520820511</v>
      </c>
      <c r="I164" s="7">
        <f t="shared" si="42"/>
        <v>5899.0710879640183</v>
      </c>
      <c r="J164" s="2">
        <f t="shared" si="43"/>
        <v>64548.166666666664</v>
      </c>
      <c r="K164" s="18">
        <f t="shared" si="44"/>
        <v>11.617217847769028</v>
      </c>
      <c r="M164" s="5">
        <f t="shared" si="45"/>
        <v>8.8627352839288666E-3</v>
      </c>
      <c r="N164" s="5">
        <f t="shared" si="45"/>
        <v>8.4175062921411862E-3</v>
      </c>
      <c r="O164" s="6">
        <f t="shared" si="45"/>
        <v>4.8160559037787355E-3</v>
      </c>
      <c r="Q164" s="11">
        <f t="shared" si="46"/>
        <v>55309075</v>
      </c>
      <c r="R164" s="11">
        <f t="shared" si="46"/>
        <v>5111256</v>
      </c>
      <c r="S164" s="8">
        <f t="shared" si="46"/>
        <v>10313144921.780001</v>
      </c>
      <c r="U164" s="6">
        <f t="shared" si="39"/>
        <v>0.63284742211109535</v>
      </c>
      <c r="V164" s="6">
        <f t="shared" si="39"/>
        <v>0.64527978313827361</v>
      </c>
      <c r="W164" s="6">
        <f t="shared" si="39"/>
        <v>0.12628041077278282</v>
      </c>
      <c r="Y164" s="8">
        <f t="shared" si="47"/>
        <v>1692091915407.4297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25% to 50%</v>
      </c>
      <c r="C165" s="2">
        <v>916777</v>
      </c>
      <c r="D165" s="2">
        <v>78847</v>
      </c>
      <c r="E165" s="3">
        <v>482879136.37999916</v>
      </c>
      <c r="G165" s="7">
        <f t="shared" si="40"/>
        <v>526.7138424938662</v>
      </c>
      <c r="H165" s="7">
        <f t="shared" si="41"/>
        <v>6320.5661099263943</v>
      </c>
      <c r="I165" s="7">
        <f t="shared" si="42"/>
        <v>6124.2550303752732</v>
      </c>
      <c r="J165" s="2">
        <f t="shared" si="43"/>
        <v>76398.083333333328</v>
      </c>
      <c r="K165" s="18">
        <f t="shared" si="44"/>
        <v>11.627290829074029</v>
      </c>
      <c r="M165" s="5">
        <f t="shared" si="45"/>
        <v>1.0489778776823579E-2</v>
      </c>
      <c r="N165" s="5">
        <f t="shared" si="45"/>
        <v>9.9541825064335381E-3</v>
      </c>
      <c r="O165" s="6">
        <f t="shared" si="45"/>
        <v>5.9126654534733683E-3</v>
      </c>
      <c r="Q165" s="11">
        <f t="shared" si="46"/>
        <v>56225852</v>
      </c>
      <c r="R165" s="11">
        <f t="shared" si="46"/>
        <v>5190103</v>
      </c>
      <c r="S165" s="8">
        <f t="shared" si="46"/>
        <v>10796024058.16</v>
      </c>
      <c r="U165" s="6">
        <f t="shared" si="39"/>
        <v>0.6433372008879189</v>
      </c>
      <c r="V165" s="6">
        <f t="shared" si="39"/>
        <v>0.65523396564470715</v>
      </c>
      <c r="W165" s="6">
        <f t="shared" si="39"/>
        <v>0.13219307622625617</v>
      </c>
      <c r="Y165" s="8">
        <f t="shared" si="47"/>
        <v>1828989180318.7607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25% to 50%</v>
      </c>
      <c r="C166" s="2">
        <v>864440</v>
      </c>
      <c r="D166" s="2">
        <v>74360</v>
      </c>
      <c r="E166" s="3">
        <v>473984579.60000038</v>
      </c>
      <c r="G166" s="7">
        <f t="shared" si="40"/>
        <v>548.31402942945772</v>
      </c>
      <c r="H166" s="7">
        <f t="shared" si="41"/>
        <v>6579.7683531534931</v>
      </c>
      <c r="I166" s="7">
        <f t="shared" si="42"/>
        <v>6374.1874610005434</v>
      </c>
      <c r="J166" s="2">
        <f t="shared" si="43"/>
        <v>72036.666666666672</v>
      </c>
      <c r="K166" s="18">
        <f t="shared" si="44"/>
        <v>11.625067240451855</v>
      </c>
      <c r="M166" s="5">
        <f t="shared" si="45"/>
        <v>9.8909378898438503E-3</v>
      </c>
      <c r="N166" s="5">
        <f t="shared" si="45"/>
        <v>9.3877130541225144E-3</v>
      </c>
      <c r="O166" s="6">
        <f t="shared" si="45"/>
        <v>5.803755097579113E-3</v>
      </c>
      <c r="Q166" s="11">
        <f t="shared" si="46"/>
        <v>57090292</v>
      </c>
      <c r="R166" s="11">
        <f t="shared" si="46"/>
        <v>5264463</v>
      </c>
      <c r="S166" s="8">
        <f t="shared" si="46"/>
        <v>11270008637.76</v>
      </c>
      <c r="U166" s="6">
        <f t="shared" si="39"/>
        <v>0.65322813877776276</v>
      </c>
      <c r="V166" s="6">
        <f t="shared" si="39"/>
        <v>0.6646216786988296</v>
      </c>
      <c r="W166" s="6">
        <f t="shared" si="39"/>
        <v>0.13799683132383531</v>
      </c>
      <c r="Y166" s="8">
        <f t="shared" si="47"/>
        <v>1546695361538.3931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25% to 50%</v>
      </c>
      <c r="C167" s="2">
        <v>825045</v>
      </c>
      <c r="D167" s="2">
        <v>70994</v>
      </c>
      <c r="E167" s="3">
        <v>470273352.87999916</v>
      </c>
      <c r="G167" s="7">
        <f t="shared" si="40"/>
        <v>569.99721576398758</v>
      </c>
      <c r="H167" s="7">
        <f t="shared" si="41"/>
        <v>6839.9665891678505</v>
      </c>
      <c r="I167" s="7">
        <f t="shared" si="42"/>
        <v>6624.1281358987962</v>
      </c>
      <c r="J167" s="2">
        <f t="shared" si="43"/>
        <v>68753.75</v>
      </c>
      <c r="K167" s="18">
        <f t="shared" si="44"/>
        <v>11.621334197256106</v>
      </c>
      <c r="M167" s="5">
        <f t="shared" si="45"/>
        <v>9.4401795975732495E-3</v>
      </c>
      <c r="N167" s="5">
        <f t="shared" si="45"/>
        <v>8.9627662797790979E-3</v>
      </c>
      <c r="O167" s="6">
        <f t="shared" si="45"/>
        <v>5.7583125833676682E-3</v>
      </c>
      <c r="Q167" s="11">
        <f t="shared" si="46"/>
        <v>57915337</v>
      </c>
      <c r="R167" s="11">
        <f t="shared" si="46"/>
        <v>5335457</v>
      </c>
      <c r="S167" s="8">
        <f t="shared" si="46"/>
        <v>11740281990.639999</v>
      </c>
      <c r="U167" s="6">
        <f t="shared" si="39"/>
        <v>0.66266831837533602</v>
      </c>
      <c r="V167" s="6">
        <f t="shared" si="39"/>
        <v>0.6735844449786087</v>
      </c>
      <c r="W167" s="6">
        <f t="shared" si="39"/>
        <v>0.14375514390720295</v>
      </c>
      <c r="Y167" s="8">
        <f t="shared" si="47"/>
        <v>1315073646745.5125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25% to 50%</v>
      </c>
      <c r="C168" s="2">
        <v>774514</v>
      </c>
      <c r="D168" s="2">
        <v>66637</v>
      </c>
      <c r="E168" s="3">
        <v>458057802.23999977</v>
      </c>
      <c r="G168" s="7">
        <f t="shared" si="40"/>
        <v>591.41319878013792</v>
      </c>
      <c r="H168" s="7">
        <f t="shared" si="41"/>
        <v>7096.958385361655</v>
      </c>
      <c r="I168" s="7">
        <f t="shared" si="42"/>
        <v>6873.9259306391314</v>
      </c>
      <c r="J168" s="2">
        <f t="shared" si="43"/>
        <v>64542.833333333336</v>
      </c>
      <c r="K168" s="18">
        <f t="shared" si="44"/>
        <v>11.622882182571244</v>
      </c>
      <c r="M168" s="5">
        <f t="shared" si="45"/>
        <v>8.8620029947879785E-3</v>
      </c>
      <c r="N168" s="5">
        <f t="shared" si="45"/>
        <v>8.4127089132270301E-3</v>
      </c>
      <c r="O168" s="6">
        <f t="shared" si="45"/>
        <v>5.6087379614327901E-3</v>
      </c>
      <c r="Q168" s="11">
        <f t="shared" si="46"/>
        <v>58689851</v>
      </c>
      <c r="R168" s="11">
        <f t="shared" si="46"/>
        <v>5402094</v>
      </c>
      <c r="S168" s="8">
        <f t="shared" si="46"/>
        <v>12198339792.879999</v>
      </c>
      <c r="U168" s="6">
        <f t="shared" si="39"/>
        <v>0.67153032137012392</v>
      </c>
      <c r="V168" s="6">
        <f t="shared" si="39"/>
        <v>0.68199715389183579</v>
      </c>
      <c r="W168" s="6">
        <f t="shared" si="39"/>
        <v>0.14936388186863575</v>
      </c>
      <c r="Y168" s="8">
        <f t="shared" si="47"/>
        <v>1093707357296.6925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25% to 50%</v>
      </c>
      <c r="C169" s="2">
        <v>738237</v>
      </c>
      <c r="D169" s="2">
        <v>63541</v>
      </c>
      <c r="E169" s="3">
        <v>452644311.99000168</v>
      </c>
      <c r="G169" s="7">
        <f t="shared" si="40"/>
        <v>613.1422727254278</v>
      </c>
      <c r="H169" s="7">
        <f t="shared" si="41"/>
        <v>7357.7072727051336</v>
      </c>
      <c r="I169" s="7">
        <f t="shared" si="42"/>
        <v>7123.6573549362092</v>
      </c>
      <c r="J169" s="2">
        <f t="shared" si="43"/>
        <v>61519.75</v>
      </c>
      <c r="K169" s="18">
        <f t="shared" si="44"/>
        <v>11.618277962260589</v>
      </c>
      <c r="M169" s="5">
        <f t="shared" si="45"/>
        <v>8.4469209141000579E-3</v>
      </c>
      <c r="N169" s="5">
        <f t="shared" si="45"/>
        <v>8.0218487785368303E-3</v>
      </c>
      <c r="O169" s="6">
        <f t="shared" si="45"/>
        <v>5.5424518985810493E-3</v>
      </c>
      <c r="Q169" s="11">
        <f t="shared" si="46"/>
        <v>59428088</v>
      </c>
      <c r="R169" s="11">
        <f t="shared" si="46"/>
        <v>5465635</v>
      </c>
      <c r="S169" s="8">
        <f t="shared" si="46"/>
        <v>12650984104.870001</v>
      </c>
      <c r="U169" s="6">
        <f t="shared" si="39"/>
        <v>0.67997724228422407</v>
      </c>
      <c r="V169" s="6">
        <f t="shared" si="39"/>
        <v>0.69001900267037264</v>
      </c>
      <c r="W169" s="6">
        <f t="shared" si="39"/>
        <v>0.1549063337672168</v>
      </c>
      <c r="Y169" s="8">
        <f t="shared" si="47"/>
        <v>914595800707.76648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25% to 50%</v>
      </c>
      <c r="C170" s="2">
        <v>702232</v>
      </c>
      <c r="D170" s="2">
        <v>60510</v>
      </c>
      <c r="E170" s="3">
        <v>446185006.14999962</v>
      </c>
      <c r="G170" s="7">
        <f t="shared" si="40"/>
        <v>635.38119332357348</v>
      </c>
      <c r="H170" s="7">
        <f t="shared" si="41"/>
        <v>7624.5743198828823</v>
      </c>
      <c r="I170" s="7">
        <f t="shared" si="42"/>
        <v>7373.739979342251</v>
      </c>
      <c r="J170" s="2">
        <f t="shared" si="43"/>
        <v>58519.333333333336</v>
      </c>
      <c r="K170" s="18">
        <f t="shared" si="44"/>
        <v>11.605222277309535</v>
      </c>
      <c r="M170" s="5">
        <f t="shared" si="45"/>
        <v>8.0349510622609154E-3</v>
      </c>
      <c r="N170" s="5">
        <f t="shared" si="45"/>
        <v>7.6391946867261067E-3</v>
      </c>
      <c r="O170" s="6">
        <f t="shared" si="45"/>
        <v>5.4633602344020772E-3</v>
      </c>
      <c r="Q170" s="11">
        <f t="shared" ref="Q170:S185" si="48">+Q169+C170</f>
        <v>60130320</v>
      </c>
      <c r="R170" s="11">
        <f t="shared" si="48"/>
        <v>5526145</v>
      </c>
      <c r="S170" s="8">
        <f t="shared" si="48"/>
        <v>13097169111.02</v>
      </c>
      <c r="U170" s="6">
        <f t="shared" si="39"/>
        <v>0.68801219334648489</v>
      </c>
      <c r="V170" s="6">
        <f t="shared" si="39"/>
        <v>0.69765819735709866</v>
      </c>
      <c r="W170" s="6">
        <f t="shared" si="39"/>
        <v>0.16036969400161888</v>
      </c>
      <c r="Y170" s="8">
        <f t="shared" si="47"/>
        <v>753727976601.35107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25% to 50%</v>
      </c>
      <c r="C171" s="2">
        <v>665773</v>
      </c>
      <c r="D171" s="2">
        <v>57372</v>
      </c>
      <c r="E171" s="3">
        <v>437424707.93000031</v>
      </c>
      <c r="G171" s="7">
        <f t="shared" si="40"/>
        <v>657.01779424819017</v>
      </c>
      <c r="H171" s="7">
        <f t="shared" si="41"/>
        <v>7884.2135309782825</v>
      </c>
      <c r="I171" s="7">
        <f t="shared" si="42"/>
        <v>7624.3587103465161</v>
      </c>
      <c r="J171" s="2">
        <f t="shared" si="43"/>
        <v>55481.083333333336</v>
      </c>
      <c r="K171" s="18">
        <f t="shared" si="44"/>
        <v>11.604493481140626</v>
      </c>
      <c r="M171" s="5">
        <f t="shared" si="45"/>
        <v>7.6177865343285932E-3</v>
      </c>
      <c r="N171" s="5">
        <f t="shared" si="45"/>
        <v>7.2430321858676285E-3</v>
      </c>
      <c r="O171" s="6">
        <f t="shared" si="45"/>
        <v>5.3560938218670095E-3</v>
      </c>
      <c r="Q171" s="11">
        <f t="shared" si="48"/>
        <v>60796093</v>
      </c>
      <c r="R171" s="11">
        <f t="shared" si="48"/>
        <v>5583517</v>
      </c>
      <c r="S171" s="8">
        <f t="shared" si="48"/>
        <v>13534593818.950001</v>
      </c>
      <c r="U171" s="6">
        <f t="shared" si="39"/>
        <v>0.69562997988081354</v>
      </c>
      <c r="V171" s="6">
        <f t="shared" si="39"/>
        <v>0.7049012295429663</v>
      </c>
      <c r="W171" s="6">
        <f t="shared" si="39"/>
        <v>0.1657257878234859</v>
      </c>
      <c r="Y171" s="8">
        <f t="shared" si="47"/>
        <v>614939703359.90112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25% to 50%</v>
      </c>
      <c r="C172" s="2">
        <v>630420</v>
      </c>
      <c r="D172" s="2">
        <v>54348</v>
      </c>
      <c r="E172" s="3">
        <v>427947791.01999855</v>
      </c>
      <c r="G172" s="7">
        <f t="shared" si="40"/>
        <v>678.82965486500837</v>
      </c>
      <c r="H172" s="7">
        <f t="shared" si="41"/>
        <v>8145.9558583801008</v>
      </c>
      <c r="I172" s="7">
        <f t="shared" si="42"/>
        <v>7874.2141572826704</v>
      </c>
      <c r="J172" s="2">
        <f t="shared" si="43"/>
        <v>52535</v>
      </c>
      <c r="K172" s="18">
        <f t="shared" si="44"/>
        <v>11.599690880989181</v>
      </c>
      <c r="M172" s="5">
        <f t="shared" si="45"/>
        <v>7.2132768781122576E-3</v>
      </c>
      <c r="N172" s="5">
        <f t="shared" si="45"/>
        <v>6.8612618217516186E-3</v>
      </c>
      <c r="O172" s="6">
        <f t="shared" si="45"/>
        <v>5.2400526948071955E-3</v>
      </c>
      <c r="Q172" s="11">
        <f t="shared" si="48"/>
        <v>61426513</v>
      </c>
      <c r="R172" s="11">
        <f t="shared" si="48"/>
        <v>5637865</v>
      </c>
      <c r="S172" s="8">
        <f t="shared" si="48"/>
        <v>13962541609.969999</v>
      </c>
      <c r="U172" s="6">
        <f t="shared" si="39"/>
        <v>0.70284325675892578</v>
      </c>
      <c r="V172" s="6">
        <f t="shared" si="39"/>
        <v>0.71176249136471792</v>
      </c>
      <c r="W172" s="6">
        <f t="shared" si="39"/>
        <v>0.17096584051829308</v>
      </c>
      <c r="Y172" s="8">
        <f t="shared" si="47"/>
        <v>494327067577.58417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25% to 50%</v>
      </c>
      <c r="C173" s="2">
        <v>718816</v>
      </c>
      <c r="D173" s="2">
        <v>62047</v>
      </c>
      <c r="E173" s="3">
        <v>505565568.37000084</v>
      </c>
      <c r="G173" s="7">
        <f t="shared" si="40"/>
        <v>703.33098925177069</v>
      </c>
      <c r="H173" s="7">
        <f t="shared" si="41"/>
        <v>8439.9718710212474</v>
      </c>
      <c r="I173" s="7">
        <f t="shared" si="42"/>
        <v>8148.1065703418508</v>
      </c>
      <c r="J173" s="2">
        <f t="shared" si="43"/>
        <v>59901.333333333336</v>
      </c>
      <c r="K173" s="18">
        <f t="shared" si="44"/>
        <v>11.585024255806083</v>
      </c>
      <c r="M173" s="5">
        <f t="shared" si="45"/>
        <v>8.2247054858937546E-3</v>
      </c>
      <c r="N173" s="5">
        <f t="shared" si="45"/>
        <v>7.8332360391223724E-3</v>
      </c>
      <c r="O173" s="6">
        <f t="shared" si="45"/>
        <v>6.1904519068195262E-3</v>
      </c>
      <c r="Q173" s="11">
        <f t="shared" si="48"/>
        <v>62145329</v>
      </c>
      <c r="R173" s="11">
        <f t="shared" si="48"/>
        <v>5699912</v>
      </c>
      <c r="S173" s="8">
        <f t="shared" si="48"/>
        <v>14468107178.34</v>
      </c>
      <c r="U173" s="6">
        <f t="shared" si="39"/>
        <v>0.7110679622448195</v>
      </c>
      <c r="V173" s="6">
        <f t="shared" si="39"/>
        <v>0.71959572740384037</v>
      </c>
      <c r="W173" s="6">
        <f t="shared" si="39"/>
        <v>0.1771562924251126</v>
      </c>
      <c r="Y173" s="8">
        <f t="shared" si="47"/>
        <v>460769747825.16364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25% to 50%</v>
      </c>
      <c r="C174" s="2">
        <v>784698</v>
      </c>
      <c r="D174" s="2">
        <v>67806</v>
      </c>
      <c r="E174" s="3">
        <v>574511838.95000076</v>
      </c>
      <c r="G174" s="7">
        <f t="shared" si="40"/>
        <v>732.1438807668693</v>
      </c>
      <c r="H174" s="7">
        <f t="shared" si="41"/>
        <v>8785.7265692024321</v>
      </c>
      <c r="I174" s="7">
        <f t="shared" si="42"/>
        <v>8472.8761311683447</v>
      </c>
      <c r="J174" s="2">
        <f t="shared" si="43"/>
        <v>65391.5</v>
      </c>
      <c r="K174" s="18">
        <f t="shared" si="44"/>
        <v>11.572692682063535</v>
      </c>
      <c r="M174" s="5">
        <f t="shared" si="45"/>
        <v>8.9785285043319247E-3</v>
      </c>
      <c r="N174" s="5">
        <f t="shared" si="45"/>
        <v>8.5602914382440984E-3</v>
      </c>
      <c r="O174" s="6">
        <f t="shared" si="45"/>
        <v>7.0346719227437392E-3</v>
      </c>
      <c r="Q174" s="11">
        <f t="shared" si="48"/>
        <v>62930027</v>
      </c>
      <c r="R174" s="11">
        <f t="shared" si="48"/>
        <v>5767718</v>
      </c>
      <c r="S174" s="8">
        <f t="shared" si="48"/>
        <v>15042619017.290001</v>
      </c>
      <c r="U174" s="6">
        <f t="shared" si="39"/>
        <v>0.7200464907491515</v>
      </c>
      <c r="V174" s="6">
        <f t="shared" si="39"/>
        <v>0.72815601884208447</v>
      </c>
      <c r="W174" s="6">
        <f t="shared" si="39"/>
        <v>0.18419096434785634</v>
      </c>
      <c r="Y174" s="8">
        <f t="shared" si="47"/>
        <v>385405056577.10071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25% to 50%</v>
      </c>
      <c r="C175" s="2">
        <v>743398</v>
      </c>
      <c r="D175" s="2">
        <v>64259</v>
      </c>
      <c r="E175" s="3">
        <v>566972688.05999947</v>
      </c>
      <c r="G175" s="7">
        <f t="shared" si="40"/>
        <v>762.67717704379004</v>
      </c>
      <c r="H175" s="7">
        <f t="shared" si="41"/>
        <v>9152.1261245254809</v>
      </c>
      <c r="I175" s="7">
        <f t="shared" si="42"/>
        <v>8823.2416947042348</v>
      </c>
      <c r="J175" s="2">
        <f t="shared" si="43"/>
        <v>61949.833333333336</v>
      </c>
      <c r="K175" s="18">
        <f t="shared" si="44"/>
        <v>11.568776358175509</v>
      </c>
      <c r="M175" s="5">
        <f t="shared" si="45"/>
        <v>8.5059731681020531E-3</v>
      </c>
      <c r="N175" s="5">
        <f t="shared" si="45"/>
        <v>8.1124939906516754E-3</v>
      </c>
      <c r="O175" s="6">
        <f t="shared" si="45"/>
        <v>6.9423579798593756E-3</v>
      </c>
      <c r="Q175" s="11">
        <f t="shared" si="48"/>
        <v>63673425</v>
      </c>
      <c r="R175" s="11">
        <f t="shared" si="48"/>
        <v>5831977</v>
      </c>
      <c r="S175" s="8">
        <f t="shared" si="48"/>
        <v>15609591705.35</v>
      </c>
      <c r="U175" s="6">
        <f t="shared" si="39"/>
        <v>0.72855246391725348</v>
      </c>
      <c r="V175" s="6">
        <f t="shared" si="39"/>
        <v>0.73626851283273609</v>
      </c>
      <c r="W175" s="6">
        <f t="shared" si="39"/>
        <v>0.19113332232771574</v>
      </c>
      <c r="Y175" s="8">
        <f t="shared" si="47"/>
        <v>263226668741.1369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25% to 50%</v>
      </c>
      <c r="C176" s="2">
        <v>975203</v>
      </c>
      <c r="D176" s="2">
        <v>84362</v>
      </c>
      <c r="E176" s="3">
        <v>779999660.31999969</v>
      </c>
      <c r="G176" s="7">
        <f t="shared" si="40"/>
        <v>799.83312225249483</v>
      </c>
      <c r="H176" s="7">
        <f t="shared" si="41"/>
        <v>9597.997467029938</v>
      </c>
      <c r="I176" s="7">
        <f t="shared" si="42"/>
        <v>9245.8649666911606</v>
      </c>
      <c r="J176" s="2">
        <f t="shared" si="43"/>
        <v>81266.916666666672</v>
      </c>
      <c r="K176" s="18">
        <f t="shared" si="44"/>
        <v>11.559742538109575</v>
      </c>
      <c r="M176" s="5">
        <f t="shared" si="45"/>
        <v>1.1158290110348194E-2</v>
      </c>
      <c r="N176" s="5">
        <f t="shared" si="45"/>
        <v>1.065043368305384E-2</v>
      </c>
      <c r="O176" s="6">
        <f t="shared" si="45"/>
        <v>9.5507896238153714E-3</v>
      </c>
      <c r="Q176" s="11">
        <f t="shared" si="48"/>
        <v>64648628</v>
      </c>
      <c r="R176" s="11">
        <f t="shared" si="48"/>
        <v>5916339</v>
      </c>
      <c r="S176" s="8">
        <f t="shared" si="48"/>
        <v>16389591365.67</v>
      </c>
      <c r="U176" s="6">
        <f t="shared" si="39"/>
        <v>0.73971075402760167</v>
      </c>
      <c r="V176" s="6">
        <f t="shared" si="39"/>
        <v>0.74691894651578994</v>
      </c>
      <c r="W176" s="6">
        <f t="shared" si="39"/>
        <v>0.2006841119515311</v>
      </c>
      <c r="Y176" s="8">
        <f t="shared" si="47"/>
        <v>212079510719.30115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10% to 25%</v>
      </c>
      <c r="C177" s="2">
        <v>901883</v>
      </c>
      <c r="D177" s="2">
        <v>78076</v>
      </c>
      <c r="E177" s="3">
        <v>760934165.59000015</v>
      </c>
      <c r="G177" s="7">
        <f t="shared" si="40"/>
        <v>843.71716241463707</v>
      </c>
      <c r="H177" s="7">
        <f t="shared" si="41"/>
        <v>10124.605948975644</v>
      </c>
      <c r="I177" s="7">
        <f t="shared" si="42"/>
        <v>9746.0700546903045</v>
      </c>
      <c r="J177" s="2">
        <f t="shared" si="43"/>
        <v>75156.916666666672</v>
      </c>
      <c r="K177" s="18">
        <f t="shared" si="44"/>
        <v>11.551347405092473</v>
      </c>
      <c r="M177" s="5">
        <f t="shared" si="45"/>
        <v>1.0319361363317339E-2</v>
      </c>
      <c r="N177" s="5">
        <f t="shared" si="45"/>
        <v>9.8568462132015786E-3</v>
      </c>
      <c r="O177" s="6">
        <f t="shared" si="45"/>
        <v>9.3173401256893308E-3</v>
      </c>
      <c r="Q177" s="11">
        <f t="shared" si="48"/>
        <v>65550511</v>
      </c>
      <c r="R177" s="11">
        <f t="shared" si="48"/>
        <v>5994415</v>
      </c>
      <c r="S177" s="8">
        <f t="shared" si="48"/>
        <v>17150525531.26</v>
      </c>
      <c r="U177" s="6">
        <f t="shared" si="39"/>
        <v>0.75003011539091902</v>
      </c>
      <c r="V177" s="6">
        <f t="shared" si="39"/>
        <v>0.75677579272899154</v>
      </c>
      <c r="W177" s="6">
        <f t="shared" si="39"/>
        <v>0.21000145207722043</v>
      </c>
      <c r="Y177" s="8">
        <f t="shared" si="47"/>
        <v>89103582851.130341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10% to 25%</v>
      </c>
      <c r="C178" s="2">
        <v>833077</v>
      </c>
      <c r="D178" s="2">
        <v>72289</v>
      </c>
      <c r="E178" s="3">
        <v>740751027.40999794</v>
      </c>
      <c r="G178" s="7">
        <f t="shared" si="40"/>
        <v>889.17474304295752</v>
      </c>
      <c r="H178" s="7">
        <f t="shared" si="41"/>
        <v>10670.096916515489</v>
      </c>
      <c r="I178" s="7">
        <f t="shared" si="42"/>
        <v>10247.078081174148</v>
      </c>
      <c r="J178" s="2">
        <f t="shared" si="43"/>
        <v>69423.083333333328</v>
      </c>
      <c r="K178" s="18">
        <f t="shared" si="44"/>
        <v>11.524256802556405</v>
      </c>
      <c r="M178" s="5">
        <f t="shared" si="45"/>
        <v>9.5320818847548072E-3</v>
      </c>
      <c r="N178" s="5">
        <f t="shared" si="45"/>
        <v>9.1262559033010015E-3</v>
      </c>
      <c r="O178" s="6">
        <f t="shared" si="45"/>
        <v>9.0702055222889738E-3</v>
      </c>
      <c r="Q178" s="11">
        <f t="shared" si="48"/>
        <v>66383588</v>
      </c>
      <c r="R178" s="11">
        <f t="shared" si="48"/>
        <v>6066704</v>
      </c>
      <c r="S178" s="8">
        <f t="shared" si="48"/>
        <v>17891276558.669998</v>
      </c>
      <c r="U178" s="6">
        <f t="shared" si="39"/>
        <v>0.75956219727567387</v>
      </c>
      <c r="V178" s="6">
        <f t="shared" si="39"/>
        <v>0.7659020486322925</v>
      </c>
      <c r="W178" s="6">
        <f t="shared" si="39"/>
        <v>0.21907165759950942</v>
      </c>
      <c r="Y178" s="8">
        <f t="shared" si="47"/>
        <v>20495468236.379436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10% to 25%</v>
      </c>
      <c r="C179" s="2">
        <v>764312</v>
      </c>
      <c r="D179" s="2">
        <v>66443</v>
      </c>
      <c r="E179" s="3">
        <v>714055530.83000183</v>
      </c>
      <c r="G179" s="7">
        <f t="shared" si="40"/>
        <v>934.24613355540907</v>
      </c>
      <c r="H179" s="7">
        <f t="shared" si="41"/>
        <v>11210.953602664909</v>
      </c>
      <c r="I179" s="7">
        <f t="shared" si="42"/>
        <v>10746.888774287763</v>
      </c>
      <c r="J179" s="2">
        <f t="shared" si="43"/>
        <v>63692.666666666664</v>
      </c>
      <c r="K179" s="18">
        <f t="shared" si="44"/>
        <v>11.503273482533901</v>
      </c>
      <c r="M179" s="5">
        <f t="shared" si="45"/>
        <v>8.7452715289231559E-3</v>
      </c>
      <c r="N179" s="5">
        <f t="shared" si="45"/>
        <v>8.3882170314021273E-3</v>
      </c>
      <c r="O179" s="6">
        <f t="shared" si="45"/>
        <v>8.7433296469402264E-3</v>
      </c>
      <c r="Q179" s="11">
        <f t="shared" si="48"/>
        <v>67147900</v>
      </c>
      <c r="R179" s="11">
        <f t="shared" si="48"/>
        <v>6133147</v>
      </c>
      <c r="S179" s="8">
        <f t="shared" si="48"/>
        <v>18605332089.5</v>
      </c>
      <c r="U179" s="6">
        <f t="shared" si="39"/>
        <v>0.76830746880459699</v>
      </c>
      <c r="V179" s="6">
        <f t="shared" si="39"/>
        <v>0.77429026566369463</v>
      </c>
      <c r="W179" s="6">
        <f t="shared" si="39"/>
        <v>0.22781498724644964</v>
      </c>
      <c r="Y179" s="8">
        <f t="shared" si="47"/>
        <v>394881.23992778774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10% to 25%</v>
      </c>
      <c r="C180" s="2">
        <v>707415</v>
      </c>
      <c r="D180" s="2">
        <v>61579</v>
      </c>
      <c r="E180" s="3">
        <v>692523807.34999847</v>
      </c>
      <c r="G180" s="7">
        <f t="shared" si="40"/>
        <v>978.94984888643648</v>
      </c>
      <c r="H180" s="7">
        <f t="shared" si="41"/>
        <v>11747.398186637238</v>
      </c>
      <c r="I180" s="7">
        <f t="shared" si="42"/>
        <v>11246.103498757668</v>
      </c>
      <c r="J180" s="2">
        <f t="shared" si="43"/>
        <v>58951.25</v>
      </c>
      <c r="K180" s="18">
        <f t="shared" si="44"/>
        <v>11.48792607869566</v>
      </c>
      <c r="M180" s="5">
        <f t="shared" si="45"/>
        <v>8.094255040655092E-3</v>
      </c>
      <c r="N180" s="5">
        <f t="shared" si="45"/>
        <v>7.7741525303901332E-3</v>
      </c>
      <c r="O180" s="6">
        <f t="shared" si="45"/>
        <v>8.4796821459768145E-3</v>
      </c>
      <c r="Q180" s="11">
        <f t="shared" si="48"/>
        <v>67855315</v>
      </c>
      <c r="R180" s="11">
        <f t="shared" si="48"/>
        <v>6194726</v>
      </c>
      <c r="S180" s="8">
        <f t="shared" si="48"/>
        <v>19297855896.849998</v>
      </c>
      <c r="U180" s="6">
        <f t="shared" si="39"/>
        <v>0.77640172384525208</v>
      </c>
      <c r="V180" s="6">
        <f t="shared" si="39"/>
        <v>0.78206441819408479</v>
      </c>
      <c r="W180" s="6">
        <f t="shared" si="39"/>
        <v>0.23629466939242644</v>
      </c>
      <c r="Y180" s="8">
        <f t="shared" si="47"/>
        <v>16807447279.065971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10% to 25%</v>
      </c>
      <c r="C181" s="2">
        <v>663342</v>
      </c>
      <c r="D181" s="2">
        <v>57988</v>
      </c>
      <c r="E181" s="3">
        <v>681175622.44000244</v>
      </c>
      <c r="G181" s="7">
        <f t="shared" si="40"/>
        <v>1026.8845066948911</v>
      </c>
      <c r="H181" s="7">
        <f t="shared" si="41"/>
        <v>12322.614080338693</v>
      </c>
      <c r="I181" s="7">
        <f t="shared" si="42"/>
        <v>11746.837663654591</v>
      </c>
      <c r="J181" s="2">
        <f t="shared" si="43"/>
        <v>55278.5</v>
      </c>
      <c r="K181" s="18">
        <f t="shared" si="44"/>
        <v>11.439297785748776</v>
      </c>
      <c r="M181" s="5">
        <f t="shared" si="45"/>
        <v>7.5899709889926418E-3</v>
      </c>
      <c r="N181" s="5">
        <f t="shared" si="45"/>
        <v>7.3208002230023715E-3</v>
      </c>
      <c r="O181" s="6">
        <f t="shared" si="45"/>
        <v>8.3407280768903434E-3</v>
      </c>
      <c r="Q181" s="11">
        <f t="shared" si="48"/>
        <v>68518657</v>
      </c>
      <c r="R181" s="11">
        <f t="shared" si="48"/>
        <v>6252714</v>
      </c>
      <c r="S181" s="8">
        <f t="shared" si="48"/>
        <v>19979031519.290001</v>
      </c>
      <c r="U181" s="6">
        <f t="shared" si="39"/>
        <v>0.7839916948342448</v>
      </c>
      <c r="V181" s="6">
        <f t="shared" si="39"/>
        <v>0.7893852184170872</v>
      </c>
      <c r="W181" s="6">
        <f t="shared" si="39"/>
        <v>0.24463539746931678</v>
      </c>
      <c r="Y181" s="8">
        <f t="shared" si="47"/>
        <v>68006887944.491783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10% to 25%</v>
      </c>
      <c r="C182" s="2">
        <v>619230</v>
      </c>
      <c r="D182" s="2">
        <v>54285</v>
      </c>
      <c r="E182" s="3">
        <v>664865797.02999878</v>
      </c>
      <c r="G182" s="7">
        <f t="shared" si="40"/>
        <v>1073.6976519709942</v>
      </c>
      <c r="H182" s="7">
        <f t="shared" si="41"/>
        <v>12884.371823651931</v>
      </c>
      <c r="I182" s="7">
        <f t="shared" si="42"/>
        <v>12247.688993828844</v>
      </c>
      <c r="J182" s="2">
        <f t="shared" si="43"/>
        <v>51602.5</v>
      </c>
      <c r="K182" s="18">
        <f t="shared" si="44"/>
        <v>11.407018513401493</v>
      </c>
      <c r="M182" s="5">
        <f t="shared" si="45"/>
        <v>7.0852406986349628E-3</v>
      </c>
      <c r="N182" s="5">
        <f t="shared" si="45"/>
        <v>6.8533082724992018E-3</v>
      </c>
      <c r="O182" s="6">
        <f t="shared" si="45"/>
        <v>8.1410206677509644E-3</v>
      </c>
      <c r="Q182" s="11">
        <f t="shared" si="48"/>
        <v>69137887</v>
      </c>
      <c r="R182" s="11">
        <f t="shared" si="48"/>
        <v>6306999</v>
      </c>
      <c r="S182" s="8">
        <f t="shared" si="48"/>
        <v>20643897316.32</v>
      </c>
      <c r="U182" s="6">
        <f t="shared" si="39"/>
        <v>0.79107693553287972</v>
      </c>
      <c r="V182" s="6">
        <f t="shared" si="39"/>
        <v>0.79623852668958639</v>
      </c>
      <c r="W182" s="6">
        <f t="shared" si="39"/>
        <v>0.25277641813706775</v>
      </c>
      <c r="Y182" s="8">
        <f t="shared" si="47"/>
        <v>144074248469.09348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10% to 25%</v>
      </c>
      <c r="C183" s="2">
        <v>581962</v>
      </c>
      <c r="D183" s="2">
        <v>51054</v>
      </c>
      <c r="E183" s="3">
        <v>650830878.18999863</v>
      </c>
      <c r="G183" s="7">
        <f t="shared" si="40"/>
        <v>1118.3391324347615</v>
      </c>
      <c r="H183" s="7">
        <f t="shared" si="41"/>
        <v>13420.069589217139</v>
      </c>
      <c r="I183" s="7">
        <f t="shared" si="42"/>
        <v>12747.892000430889</v>
      </c>
      <c r="J183" s="2">
        <f t="shared" si="43"/>
        <v>48496.833333333336</v>
      </c>
      <c r="K183" s="18">
        <f t="shared" si="44"/>
        <v>11.398950131233596</v>
      </c>
      <c r="M183" s="5">
        <f t="shared" si="45"/>
        <v>6.6588195782810913E-3</v>
      </c>
      <c r="N183" s="5">
        <f t="shared" si="45"/>
        <v>6.4454048179823946E-3</v>
      </c>
      <c r="O183" s="6">
        <f t="shared" si="45"/>
        <v>7.9691685964652266E-3</v>
      </c>
      <c r="Q183" s="11">
        <f t="shared" si="48"/>
        <v>69719849</v>
      </c>
      <c r="R183" s="11">
        <f t="shared" si="48"/>
        <v>6358053</v>
      </c>
      <c r="S183" s="8">
        <f t="shared" si="48"/>
        <v>21294728194.509998</v>
      </c>
      <c r="U183" s="6">
        <f t="shared" si="39"/>
        <v>0.79773575511116079</v>
      </c>
      <c r="V183" s="6">
        <f t="shared" si="39"/>
        <v>0.80268393150756878</v>
      </c>
      <c r="W183" s="6">
        <f t="shared" si="39"/>
        <v>0.26074558673353299</v>
      </c>
      <c r="Y183" s="8">
        <f t="shared" si="47"/>
        <v>236140708999.68658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>Top 10% to 25%</v>
      </c>
      <c r="C184" s="2">
        <v>541155</v>
      </c>
      <c r="D184" s="2">
        <v>47663</v>
      </c>
      <c r="E184" s="3">
        <v>631415711.52000046</v>
      </c>
      <c r="G184" s="7">
        <f t="shared" si="40"/>
        <v>1166.7927146935729</v>
      </c>
      <c r="H184" s="7">
        <f t="shared" si="41"/>
        <v>14001.512576322875</v>
      </c>
      <c r="I184" s="7">
        <f t="shared" si="42"/>
        <v>13247.502497115172</v>
      </c>
      <c r="J184" s="2">
        <f t="shared" si="43"/>
        <v>45096.25</v>
      </c>
      <c r="K184" s="18">
        <f t="shared" si="44"/>
        <v>11.353775465245578</v>
      </c>
      <c r="M184" s="5">
        <f t="shared" si="45"/>
        <v>6.1919051568396282E-3</v>
      </c>
      <c r="N184" s="5">
        <f t="shared" si="45"/>
        <v>6.0173018733007183E-3</v>
      </c>
      <c r="O184" s="6">
        <f t="shared" si="45"/>
        <v>7.7314375027101459E-3</v>
      </c>
      <c r="Q184" s="11">
        <f t="shared" si="48"/>
        <v>70261004</v>
      </c>
      <c r="R184" s="11">
        <f t="shared" si="48"/>
        <v>6405716</v>
      </c>
      <c r="S184" s="8">
        <f t="shared" si="48"/>
        <v>21926143906.029999</v>
      </c>
      <c r="U184" s="6">
        <f t="shared" si="39"/>
        <v>0.80392766026800044</v>
      </c>
      <c r="V184" s="6">
        <f t="shared" si="39"/>
        <v>0.80870123338086952</v>
      </c>
      <c r="W184" s="6">
        <f t="shared" si="39"/>
        <v>0.26847702423624314</v>
      </c>
      <c r="Y184" s="8">
        <f t="shared" si="47"/>
        <v>350547985550.7251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>Top 10% to 25%</v>
      </c>
      <c r="C185" s="2">
        <v>511191</v>
      </c>
      <c r="D185" s="2">
        <v>45103</v>
      </c>
      <c r="E185" s="3">
        <v>620028177.18000031</v>
      </c>
      <c r="G185" s="7">
        <f t="shared" si="40"/>
        <v>1212.9090245720295</v>
      </c>
      <c r="H185" s="7">
        <f t="shared" si="41"/>
        <v>14554.908294864354</v>
      </c>
      <c r="I185" s="7">
        <f t="shared" si="42"/>
        <v>13746.938722036235</v>
      </c>
      <c r="J185" s="2">
        <f t="shared" si="43"/>
        <v>42599.25</v>
      </c>
      <c r="K185" s="18">
        <f t="shared" si="44"/>
        <v>11.333858058222292</v>
      </c>
      <c r="M185" s="5">
        <f t="shared" si="45"/>
        <v>5.849056534689704E-3</v>
      </c>
      <c r="N185" s="5">
        <f t="shared" si="45"/>
        <v>5.6941100306628261E-3</v>
      </c>
      <c r="O185" s="6">
        <f t="shared" si="45"/>
        <v>7.592001615301304E-3</v>
      </c>
      <c r="Q185" s="11">
        <f t="shared" si="48"/>
        <v>70772195</v>
      </c>
      <c r="R185" s="11">
        <f t="shared" si="48"/>
        <v>6450819</v>
      </c>
      <c r="S185" s="8">
        <f t="shared" si="48"/>
        <v>22546172083.209999</v>
      </c>
      <c r="U185" s="6">
        <f t="shared" si="39"/>
        <v>0.80977671680269014</v>
      </c>
      <c r="V185" s="6">
        <f t="shared" si="39"/>
        <v>0.8143953434115323</v>
      </c>
      <c r="W185" s="6">
        <f t="shared" si="39"/>
        <v>0.27606902585154441</v>
      </c>
      <c r="Y185" s="8">
        <f t="shared" si="47"/>
        <v>475637099528.96631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>Top 10% to 25%</v>
      </c>
      <c r="C186" s="2">
        <v>953154</v>
      </c>
      <c r="D186" s="2">
        <v>84086</v>
      </c>
      <c r="E186" s="3">
        <v>1218508425.5100021</v>
      </c>
      <c r="G186" s="7">
        <f t="shared" si="40"/>
        <v>1278.3961726121929</v>
      </c>
      <c r="H186" s="7">
        <f t="shared" si="41"/>
        <v>15340.754071346315</v>
      </c>
      <c r="I186" s="7">
        <f t="shared" si="42"/>
        <v>14491.216439240803</v>
      </c>
      <c r="J186" s="2">
        <f t="shared" si="43"/>
        <v>79429.5</v>
      </c>
      <c r="K186" s="18">
        <f t="shared" si="44"/>
        <v>11.33546607045168</v>
      </c>
      <c r="M186" s="5">
        <f t="shared" si="45"/>
        <v>1.0906005059294139E-2</v>
      </c>
      <c r="N186" s="5">
        <f t="shared" si="45"/>
        <v>1.0615589562519442E-2</v>
      </c>
      <c r="O186" s="6">
        <f t="shared" si="45"/>
        <v>1.4920157301245605E-2</v>
      </c>
      <c r="Q186" s="11">
        <f t="shared" ref="Q186:S201" si="49">+Q185+C186</f>
        <v>71725349</v>
      </c>
      <c r="R186" s="11">
        <f t="shared" si="49"/>
        <v>6534905</v>
      </c>
      <c r="S186" s="8">
        <f t="shared" si="49"/>
        <v>23764680508.720001</v>
      </c>
      <c r="U186" s="6">
        <f t="shared" si="39"/>
        <v>0.82068272186198432</v>
      </c>
      <c r="V186" s="6">
        <f t="shared" si="39"/>
        <v>0.8250109329740517</v>
      </c>
      <c r="W186" s="6">
        <f t="shared" si="39"/>
        <v>0.29098918315279004</v>
      </c>
      <c r="Y186" s="8">
        <f t="shared" si="47"/>
        <v>1353057085418.4263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>Top 10% to 25%</v>
      </c>
      <c r="C187" s="2">
        <v>862279</v>
      </c>
      <c r="D187" s="2">
        <v>76056</v>
      </c>
      <c r="E187" s="3">
        <v>1178448647.7299995</v>
      </c>
      <c r="G187" s="7">
        <f t="shared" si="40"/>
        <v>1366.667456507696</v>
      </c>
      <c r="H187" s="7">
        <f t="shared" si="41"/>
        <v>16400.009478092354</v>
      </c>
      <c r="I187" s="7">
        <f t="shared" si="42"/>
        <v>15494.486269722303</v>
      </c>
      <c r="J187" s="2">
        <f t="shared" si="43"/>
        <v>71856.583333333328</v>
      </c>
      <c r="K187" s="18">
        <f t="shared" si="44"/>
        <v>11.337422425581151</v>
      </c>
      <c r="M187" s="5">
        <f t="shared" si="45"/>
        <v>9.8662116893210236E-3</v>
      </c>
      <c r="N187" s="5">
        <f t="shared" si="45"/>
        <v>9.6018276498701181E-3</v>
      </c>
      <c r="O187" s="6">
        <f t="shared" si="45"/>
        <v>1.4429641049230016E-2</v>
      </c>
      <c r="Q187" s="11">
        <f t="shared" si="49"/>
        <v>72587628</v>
      </c>
      <c r="R187" s="11">
        <f t="shared" si="49"/>
        <v>6610961</v>
      </c>
      <c r="S187" s="8">
        <f t="shared" si="49"/>
        <v>24943129156.450001</v>
      </c>
      <c r="U187" s="6">
        <f t="shared" si="39"/>
        <v>0.83054893355130532</v>
      </c>
      <c r="V187" s="6">
        <f t="shared" si="39"/>
        <v>0.83461276062392187</v>
      </c>
      <c r="W187" s="6">
        <f t="shared" si="39"/>
        <v>0.30541882420202004</v>
      </c>
      <c r="Y187" s="8">
        <f t="shared" si="47"/>
        <v>1932975592872.1741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>Top 10% to 25%</v>
      </c>
      <c r="C188" s="2">
        <v>800320</v>
      </c>
      <c r="D188" s="2">
        <v>70593</v>
      </c>
      <c r="E188" s="3">
        <v>1164387287.5499992</v>
      </c>
      <c r="G188" s="7">
        <f t="shared" si="40"/>
        <v>1454.9021485780679</v>
      </c>
      <c r="H188" s="7">
        <f t="shared" si="41"/>
        <v>17458.825782936816</v>
      </c>
      <c r="I188" s="7">
        <f t="shared" si="42"/>
        <v>16494.373203433759</v>
      </c>
      <c r="J188" s="2">
        <f t="shared" si="43"/>
        <v>66693.333333333328</v>
      </c>
      <c r="K188" s="18">
        <f t="shared" si="44"/>
        <v>11.337101412321335</v>
      </c>
      <c r="M188" s="5">
        <f t="shared" si="45"/>
        <v>9.1572757068157772E-3</v>
      </c>
      <c r="N188" s="5">
        <f t="shared" si="45"/>
        <v>8.9121413075533978E-3</v>
      </c>
      <c r="O188" s="6">
        <f t="shared" si="45"/>
        <v>1.425746521411647E-2</v>
      </c>
      <c r="Q188" s="11">
        <f t="shared" si="49"/>
        <v>73387948</v>
      </c>
      <c r="R188" s="11">
        <f t="shared" si="49"/>
        <v>6681554</v>
      </c>
      <c r="S188" s="8">
        <f t="shared" si="49"/>
        <v>26107516444</v>
      </c>
      <c r="U188" s="6">
        <f t="shared" si="39"/>
        <v>0.83970620925812112</v>
      </c>
      <c r="V188" s="6">
        <f t="shared" si="39"/>
        <v>0.84352490193147522</v>
      </c>
      <c r="W188" s="6">
        <f t="shared" si="39"/>
        <v>0.31967628941613652</v>
      </c>
      <c r="Y188" s="8">
        <f t="shared" si="47"/>
        <v>2601360084780.9722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>Top 10% to 25%</v>
      </c>
      <c r="C189" s="2">
        <v>739535</v>
      </c>
      <c r="D189" s="2">
        <v>65107</v>
      </c>
      <c r="E189" s="3">
        <v>1139077974.7400017</v>
      </c>
      <c r="G189" s="7">
        <f t="shared" si="40"/>
        <v>1540.2624280662872</v>
      </c>
      <c r="H189" s="7">
        <f t="shared" si="41"/>
        <v>18483.149136795444</v>
      </c>
      <c r="I189" s="7">
        <f t="shared" si="42"/>
        <v>17495.476288878333</v>
      </c>
      <c r="J189" s="2">
        <f t="shared" si="43"/>
        <v>61627.916666666664</v>
      </c>
      <c r="K189" s="18">
        <f t="shared" si="44"/>
        <v>11.358763266622637</v>
      </c>
      <c r="M189" s="5">
        <f t="shared" si="45"/>
        <v>8.4617726532387107E-3</v>
      </c>
      <c r="N189" s="5">
        <f t="shared" si="45"/>
        <v>8.2195512885254781E-3</v>
      </c>
      <c r="O189" s="6">
        <f t="shared" si="45"/>
        <v>1.394756261483527E-2</v>
      </c>
      <c r="Q189" s="11">
        <f t="shared" si="49"/>
        <v>74127483</v>
      </c>
      <c r="R189" s="11">
        <f t="shared" si="49"/>
        <v>6746661</v>
      </c>
      <c r="S189" s="8">
        <f t="shared" si="49"/>
        <v>27246594418.740002</v>
      </c>
      <c r="U189" s="6">
        <f t="shared" si="39"/>
        <v>0.84816798191135978</v>
      </c>
      <c r="V189" s="6">
        <f t="shared" si="39"/>
        <v>0.8517444532200007</v>
      </c>
      <c r="W189" s="6">
        <f t="shared" si="39"/>
        <v>0.33362385203097178</v>
      </c>
      <c r="Y189" s="8">
        <f t="shared" si="47"/>
        <v>3256950315676.8608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>Top 10% to 25%</v>
      </c>
      <c r="C190" s="2">
        <v>691865</v>
      </c>
      <c r="D190" s="2">
        <v>60847</v>
      </c>
      <c r="E190" s="3">
        <v>1125223395.4199982</v>
      </c>
      <c r="G190" s="7">
        <f t="shared" si="40"/>
        <v>1626.3626508350592</v>
      </c>
      <c r="H190" s="7">
        <f t="shared" si="41"/>
        <v>19516.351810020711</v>
      </c>
      <c r="I190" s="7">
        <f t="shared" si="42"/>
        <v>18492.668421121802</v>
      </c>
      <c r="J190" s="2">
        <f t="shared" si="43"/>
        <v>57655.416666666664</v>
      </c>
      <c r="K190" s="18">
        <f t="shared" si="44"/>
        <v>11.370568803720808</v>
      </c>
      <c r="M190" s="5">
        <f t="shared" si="45"/>
        <v>7.9163316634547395E-3</v>
      </c>
      <c r="N190" s="5">
        <f t="shared" si="45"/>
        <v>7.6817398628858608E-3</v>
      </c>
      <c r="O190" s="6">
        <f t="shared" si="45"/>
        <v>1.3777918730173151E-2</v>
      </c>
      <c r="Q190" s="11">
        <f t="shared" si="49"/>
        <v>74819348</v>
      </c>
      <c r="R190" s="11">
        <f t="shared" si="49"/>
        <v>6807508</v>
      </c>
      <c r="S190" s="8">
        <f t="shared" si="49"/>
        <v>28371817814.16</v>
      </c>
      <c r="U190" s="6">
        <f t="shared" si="39"/>
        <v>0.85608431357481451</v>
      </c>
      <c r="V190" s="6">
        <f t="shared" si="39"/>
        <v>0.85942619308288659</v>
      </c>
      <c r="W190" s="6">
        <f t="shared" si="39"/>
        <v>0.34740177076114492</v>
      </c>
      <c r="Y190" s="8">
        <f t="shared" si="47"/>
        <v>3974665588002.0981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>Top 10% to 25%</v>
      </c>
      <c r="C191" s="2">
        <v>644895</v>
      </c>
      <c r="D191" s="2">
        <v>56710</v>
      </c>
      <c r="E191" s="3">
        <v>1105464857.2700005</v>
      </c>
      <c r="G191" s="7">
        <f t="shared" si="40"/>
        <v>1714.1780557610161</v>
      </c>
      <c r="H191" s="7">
        <f t="shared" si="41"/>
        <v>20570.136669132193</v>
      </c>
      <c r="I191" s="7">
        <f t="shared" si="42"/>
        <v>19493.29672491625</v>
      </c>
      <c r="J191" s="2">
        <f t="shared" si="43"/>
        <v>53741.25</v>
      </c>
      <c r="K191" s="18">
        <f t="shared" si="44"/>
        <v>11.371803914653499</v>
      </c>
      <c r="M191" s="5">
        <f t="shared" si="45"/>
        <v>7.3789000861492404E-3</v>
      </c>
      <c r="N191" s="5">
        <f t="shared" si="45"/>
        <v>7.1594567953104865E-3</v>
      </c>
      <c r="O191" s="6">
        <f t="shared" si="45"/>
        <v>1.3535983187448249E-2</v>
      </c>
      <c r="Q191" s="11">
        <f t="shared" si="49"/>
        <v>75464243</v>
      </c>
      <c r="R191" s="11">
        <f t="shared" si="49"/>
        <v>6864218</v>
      </c>
      <c r="S191" s="8">
        <f t="shared" si="49"/>
        <v>29477282671.43</v>
      </c>
      <c r="U191" s="6">
        <f t="shared" si="39"/>
        <v>0.86346321366096379</v>
      </c>
      <c r="V191" s="6">
        <f t="shared" si="39"/>
        <v>0.86658564987819708</v>
      </c>
      <c r="W191" s="6">
        <f t="shared" si="39"/>
        <v>0.36093775394859318</v>
      </c>
      <c r="Y191" s="8">
        <f t="shared" si="47"/>
        <v>4704923171202.3916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>Top 10% to 25%</v>
      </c>
      <c r="C192" s="2">
        <v>880686</v>
      </c>
      <c r="D192" s="2">
        <v>77390</v>
      </c>
      <c r="E192" s="3">
        <v>1604685750.3499985</v>
      </c>
      <c r="G192" s="7">
        <f t="shared" si="40"/>
        <v>1822.0861355238967</v>
      </c>
      <c r="H192" s="7">
        <f t="shared" si="41"/>
        <v>21865.03362628676</v>
      </c>
      <c r="I192" s="7">
        <f t="shared" si="42"/>
        <v>20735.052982943515</v>
      </c>
      <c r="J192" s="2">
        <f t="shared" si="43"/>
        <v>73390.5</v>
      </c>
      <c r="K192" s="18">
        <f t="shared" si="44"/>
        <v>11.379842356893656</v>
      </c>
      <c r="M192" s="5">
        <f t="shared" si="45"/>
        <v>1.0076824911451369E-2</v>
      </c>
      <c r="N192" s="5">
        <f t="shared" si="45"/>
        <v>9.770240899119707E-3</v>
      </c>
      <c r="O192" s="6">
        <f t="shared" si="45"/>
        <v>1.9648747036171216E-2</v>
      </c>
      <c r="Q192" s="11">
        <f t="shared" si="49"/>
        <v>76344929</v>
      </c>
      <c r="R192" s="11">
        <f t="shared" si="49"/>
        <v>6941608</v>
      </c>
      <c r="S192" s="8">
        <f t="shared" si="49"/>
        <v>31081968421.779999</v>
      </c>
      <c r="U192" s="6">
        <f t="shared" si="39"/>
        <v>0.87354003857241513</v>
      </c>
      <c r="V192" s="6">
        <f t="shared" si="39"/>
        <v>0.87635589077731679</v>
      </c>
      <c r="W192" s="6">
        <f t="shared" si="39"/>
        <v>0.38058650098476443</v>
      </c>
      <c r="Y192" s="8">
        <f t="shared" si="47"/>
        <v>8326619821703.6416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>Top 10% to 25%</v>
      </c>
      <c r="C193" s="2">
        <v>779753</v>
      </c>
      <c r="D193" s="2">
        <v>68572</v>
      </c>
      <c r="E193" s="3">
        <v>1524661658.2900009</v>
      </c>
      <c r="G193" s="7">
        <f t="shared" si="40"/>
        <v>1955.313616350307</v>
      </c>
      <c r="H193" s="7">
        <f t="shared" si="41"/>
        <v>23463.763396203685</v>
      </c>
      <c r="I193" s="7">
        <f t="shared" si="42"/>
        <v>22234.46389619671</v>
      </c>
      <c r="J193" s="2">
        <f t="shared" si="43"/>
        <v>64979.416666666664</v>
      </c>
      <c r="K193" s="18">
        <f t="shared" si="44"/>
        <v>11.371303155807034</v>
      </c>
      <c r="M193" s="5">
        <f t="shared" si="45"/>
        <v>8.9219477261804313E-3</v>
      </c>
      <c r="N193" s="5">
        <f t="shared" si="45"/>
        <v>8.6569964974084063E-3</v>
      </c>
      <c r="O193" s="6">
        <f t="shared" si="45"/>
        <v>1.8668883445220018E-2</v>
      </c>
      <c r="Q193" s="11">
        <f t="shared" si="49"/>
        <v>77124682</v>
      </c>
      <c r="R193" s="11">
        <f t="shared" si="49"/>
        <v>7010180</v>
      </c>
      <c r="S193" s="8">
        <f t="shared" si="49"/>
        <v>32606630080.07</v>
      </c>
      <c r="U193" s="6">
        <f t="shared" si="39"/>
        <v>0.88246198629859551</v>
      </c>
      <c r="V193" s="6">
        <f t="shared" si="39"/>
        <v>0.88501288727472516</v>
      </c>
      <c r="W193" s="6">
        <f t="shared" si="39"/>
        <v>0.39925538442998443</v>
      </c>
      <c r="Y193" s="8">
        <f t="shared" si="47"/>
        <v>9751482928820.3613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>Top 10% to 25%</v>
      </c>
      <c r="C194" s="2">
        <v>913464</v>
      </c>
      <c r="D194" s="2">
        <v>80440</v>
      </c>
      <c r="E194" s="3">
        <v>1928871327.8199997</v>
      </c>
      <c r="G194" s="7">
        <f t="shared" si="40"/>
        <v>2111.6008160365377</v>
      </c>
      <c r="H194" s="7">
        <f t="shared" si="41"/>
        <v>25339.209792438451</v>
      </c>
      <c r="I194" s="7">
        <f t="shared" si="42"/>
        <v>23979.007058925905</v>
      </c>
      <c r="J194" s="2">
        <f t="shared" si="43"/>
        <v>76122</v>
      </c>
      <c r="K194" s="18">
        <f t="shared" si="44"/>
        <v>11.355842864246643</v>
      </c>
      <c r="M194" s="5">
        <f t="shared" si="45"/>
        <v>1.0451871371764752E-2</v>
      </c>
      <c r="N194" s="5">
        <f t="shared" si="45"/>
        <v>1.0155293680387508E-2</v>
      </c>
      <c r="O194" s="6">
        <f t="shared" si="45"/>
        <v>2.3618272161631957E-2</v>
      </c>
      <c r="Q194" s="11">
        <f t="shared" si="49"/>
        <v>78038146</v>
      </c>
      <c r="R194" s="11">
        <f t="shared" si="49"/>
        <v>7090620</v>
      </c>
      <c r="S194" s="8">
        <f t="shared" si="49"/>
        <v>34535501407.889999</v>
      </c>
      <c r="U194" s="6">
        <f t="shared" si="39"/>
        <v>0.89291385767036036</v>
      </c>
      <c r="V194" s="6">
        <f t="shared" si="39"/>
        <v>0.89516818095511275</v>
      </c>
      <c r="W194" s="6">
        <f t="shared" si="39"/>
        <v>0.42287365659161641</v>
      </c>
      <c r="Y194" s="8">
        <f t="shared" si="47"/>
        <v>15189176234369.744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>Top 5% to 10%</v>
      </c>
      <c r="C195" s="2">
        <v>972226</v>
      </c>
      <c r="D195" s="2">
        <v>85726</v>
      </c>
      <c r="E195" s="3">
        <v>2247283872.3499985</v>
      </c>
      <c r="G195" s="7">
        <f t="shared" si="40"/>
        <v>2311.4830012260509</v>
      </c>
      <c r="H195" s="7">
        <f t="shared" si="41"/>
        <v>27737.79601471261</v>
      </c>
      <c r="I195" s="7">
        <f t="shared" si="42"/>
        <v>26214.729164430843</v>
      </c>
      <c r="J195" s="2">
        <f t="shared" si="43"/>
        <v>81018.833333333328</v>
      </c>
      <c r="K195" s="18">
        <f t="shared" si="44"/>
        <v>11.341086718148519</v>
      </c>
      <c r="M195" s="5">
        <f t="shared" si="45"/>
        <v>1.1124227223279033E-2</v>
      </c>
      <c r="N195" s="5">
        <f t="shared" si="45"/>
        <v>1.0822634336709342E-2</v>
      </c>
      <c r="O195" s="6">
        <f t="shared" si="45"/>
        <v>2.7517108765153217E-2</v>
      </c>
      <c r="Q195" s="11">
        <f t="shared" si="49"/>
        <v>79010372</v>
      </c>
      <c r="R195" s="11">
        <f t="shared" si="49"/>
        <v>7176346</v>
      </c>
      <c r="S195" s="8">
        <f t="shared" si="49"/>
        <v>36782785280.239998</v>
      </c>
      <c r="U195" s="6">
        <f t="shared" si="39"/>
        <v>0.90403808489363935</v>
      </c>
      <c r="V195" s="6">
        <f t="shared" si="39"/>
        <v>0.90599081529182202</v>
      </c>
      <c r="W195" s="6">
        <f t="shared" si="39"/>
        <v>0.45039076535676958</v>
      </c>
      <c r="Y195" s="8">
        <f t="shared" si="47"/>
        <v>22122534720819.574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>Top 5% to 10%</v>
      </c>
      <c r="C196" s="2">
        <v>831276</v>
      </c>
      <c r="D196" s="2">
        <v>73475</v>
      </c>
      <c r="E196" s="3">
        <v>2110328143.4000015</v>
      </c>
      <c r="G196" s="7">
        <f t="shared" si="40"/>
        <v>2538.6612188972153</v>
      </c>
      <c r="H196" s="7">
        <f t="shared" si="41"/>
        <v>30463.934626766582</v>
      </c>
      <c r="I196" s="7">
        <f t="shared" si="42"/>
        <v>28721.716820687328</v>
      </c>
      <c r="J196" s="2">
        <f t="shared" si="43"/>
        <v>69273</v>
      </c>
      <c r="K196" s="18">
        <f t="shared" si="44"/>
        <v>11.313725757060224</v>
      </c>
      <c r="M196" s="5">
        <f t="shared" si="45"/>
        <v>9.5114748106494788E-3</v>
      </c>
      <c r="N196" s="5">
        <f t="shared" si="45"/>
        <v>9.2759846241480867E-3</v>
      </c>
      <c r="O196" s="6">
        <f t="shared" si="45"/>
        <v>2.5840139631037092E-2</v>
      </c>
      <c r="Q196" s="11">
        <f t="shared" si="49"/>
        <v>79841648</v>
      </c>
      <c r="R196" s="11">
        <f t="shared" si="49"/>
        <v>7249821</v>
      </c>
      <c r="S196" s="8">
        <f t="shared" si="49"/>
        <v>38893113423.639999</v>
      </c>
      <c r="U196" s="6">
        <f t="shared" si="39"/>
        <v>0.91354955970428886</v>
      </c>
      <c r="V196" s="6">
        <f t="shared" si="39"/>
        <v>0.91526679991597015</v>
      </c>
      <c r="W196" s="6">
        <f t="shared" si="39"/>
        <v>0.47623090498780668</v>
      </c>
      <c r="Y196" s="8">
        <f t="shared" si="47"/>
        <v>25671285810972.023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>Top 5% to 10%</v>
      </c>
      <c r="C197" s="2">
        <v>864034</v>
      </c>
      <c r="D197" s="2">
        <v>76540</v>
      </c>
      <c r="E197" s="3">
        <v>2408321754.0100021</v>
      </c>
      <c r="G197" s="7">
        <f t="shared" si="40"/>
        <v>2787.299752104665</v>
      </c>
      <c r="H197" s="7">
        <f t="shared" si="41"/>
        <v>33447.597025255978</v>
      </c>
      <c r="I197" s="7">
        <f t="shared" si="42"/>
        <v>31464.877894042358</v>
      </c>
      <c r="J197" s="2">
        <f t="shared" si="43"/>
        <v>72002.833333333328</v>
      </c>
      <c r="K197" s="18">
        <f t="shared" si="44"/>
        <v>11.288659524431671</v>
      </c>
      <c r="M197" s="5">
        <f t="shared" si="45"/>
        <v>9.8862924306063367E-3</v>
      </c>
      <c r="N197" s="5">
        <f t="shared" si="45"/>
        <v>9.662931107618844E-3</v>
      </c>
      <c r="O197" s="6">
        <f t="shared" si="45"/>
        <v>2.9488954404891802E-2</v>
      </c>
      <c r="Q197" s="11">
        <f t="shared" si="49"/>
        <v>80705682</v>
      </c>
      <c r="R197" s="11">
        <f t="shared" si="49"/>
        <v>7326361</v>
      </c>
      <c r="S197" s="8">
        <f t="shared" si="49"/>
        <v>41301435177.650002</v>
      </c>
      <c r="U197" s="6">
        <f t="shared" si="39"/>
        <v>0.92343585213489521</v>
      </c>
      <c r="V197" s="6">
        <f t="shared" si="39"/>
        <v>0.924929731023589</v>
      </c>
      <c r="W197" s="6">
        <f t="shared" si="39"/>
        <v>0.50571985939269848</v>
      </c>
      <c r="Y197" s="8">
        <f t="shared" si="47"/>
        <v>35595146524482.188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>Top 5% to 10%</v>
      </c>
      <c r="C198" s="2">
        <v>737109</v>
      </c>
      <c r="D198" s="2">
        <v>65466</v>
      </c>
      <c r="E198" s="3">
        <v>2256333491.6999969</v>
      </c>
      <c r="G198" s="7">
        <f t="shared" si="40"/>
        <v>3061.0581226114414</v>
      </c>
      <c r="H198" s="7">
        <f t="shared" si="41"/>
        <v>36732.697471337298</v>
      </c>
      <c r="I198" s="7">
        <f t="shared" si="42"/>
        <v>34465.730175969162</v>
      </c>
      <c r="J198" s="2">
        <f t="shared" si="43"/>
        <v>61425.75</v>
      </c>
      <c r="K198" s="18">
        <f t="shared" si="44"/>
        <v>11.259417102007149</v>
      </c>
      <c r="M198" s="5">
        <f t="shared" si="45"/>
        <v>8.4340143179918916E-3</v>
      </c>
      <c r="N198" s="5">
        <f t="shared" si="45"/>
        <v>8.2648738945829015E-3</v>
      </c>
      <c r="O198" s="6">
        <f t="shared" si="45"/>
        <v>2.7627917801341752E-2</v>
      </c>
      <c r="Q198" s="11">
        <f t="shared" si="49"/>
        <v>81442791</v>
      </c>
      <c r="R198" s="11">
        <f t="shared" si="49"/>
        <v>7391827</v>
      </c>
      <c r="S198" s="8">
        <f t="shared" si="49"/>
        <v>43557768669.349998</v>
      </c>
      <c r="U198" s="6">
        <f t="shared" si="39"/>
        <v>0.93186986645288705</v>
      </c>
      <c r="V198" s="6">
        <f t="shared" si="39"/>
        <v>0.93319460491817185</v>
      </c>
      <c r="W198" s="6">
        <f t="shared" si="39"/>
        <v>0.53334777719404025</v>
      </c>
      <c r="Y198" s="8">
        <f t="shared" si="47"/>
        <v>40002433752580.039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>Top 5% to 10%</v>
      </c>
      <c r="C199" s="2">
        <v>819561</v>
      </c>
      <c r="D199" s="2">
        <v>72982</v>
      </c>
      <c r="E199" s="3">
        <v>2768155282.8499985</v>
      </c>
      <c r="G199" s="7">
        <f t="shared" si="40"/>
        <v>3377.6073810857256</v>
      </c>
      <c r="H199" s="7">
        <f t="shared" si="41"/>
        <v>40531.288573028709</v>
      </c>
      <c r="I199" s="7">
        <f t="shared" si="42"/>
        <v>37929.287808637724</v>
      </c>
      <c r="J199" s="2">
        <f t="shared" si="43"/>
        <v>68296.75</v>
      </c>
      <c r="K199" s="18">
        <f t="shared" si="44"/>
        <v>11.229631964045929</v>
      </c>
      <c r="M199" s="5">
        <f t="shared" si="45"/>
        <v>9.3774315718133314E-3</v>
      </c>
      <c r="N199" s="5">
        <f t="shared" si="45"/>
        <v>9.2137449450775868E-3</v>
      </c>
      <c r="O199" s="6">
        <f t="shared" si="45"/>
        <v>3.3894974699998061E-2</v>
      </c>
      <c r="Q199" s="11">
        <f t="shared" si="49"/>
        <v>82262352</v>
      </c>
      <c r="R199" s="11">
        <f t="shared" si="49"/>
        <v>7464809</v>
      </c>
      <c r="S199" s="8">
        <f t="shared" si="49"/>
        <v>46325923952.199997</v>
      </c>
      <c r="U199" s="6">
        <f t="shared" si="39"/>
        <v>0.94124729802470042</v>
      </c>
      <c r="V199" s="6">
        <f t="shared" si="39"/>
        <v>0.94240834986324951</v>
      </c>
      <c r="W199" s="6">
        <f t="shared" si="39"/>
        <v>0.56724275189403828</v>
      </c>
      <c r="Y199" s="8">
        <f t="shared" si="47"/>
        <v>58703517858280.922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813129</v>
      </c>
      <c r="D200" s="2">
        <v>72634</v>
      </c>
      <c r="E200" s="3">
        <v>3079610552.0500031</v>
      </c>
      <c r="G200" s="7">
        <f t="shared" si="40"/>
        <v>3787.3579125206493</v>
      </c>
      <c r="H200" s="7">
        <f t="shared" si="41"/>
        <v>45448.294950247793</v>
      </c>
      <c r="I200" s="7">
        <f t="shared" si="42"/>
        <v>42399.021836192456</v>
      </c>
      <c r="J200" s="2">
        <f t="shared" si="43"/>
        <v>67760.75</v>
      </c>
      <c r="K200" s="18">
        <f t="shared" si="44"/>
        <v>11.194881185119916</v>
      </c>
      <c r="M200" s="5">
        <f t="shared" si="45"/>
        <v>9.3038365131539961E-3</v>
      </c>
      <c r="N200" s="5">
        <f t="shared" si="45"/>
        <v>9.1698110539689976E-3</v>
      </c>
      <c r="O200" s="6">
        <f t="shared" si="45"/>
        <v>3.7708622198431151E-2</v>
      </c>
      <c r="Q200" s="11">
        <f t="shared" si="49"/>
        <v>83075481</v>
      </c>
      <c r="R200" s="11">
        <f t="shared" si="49"/>
        <v>7537443</v>
      </c>
      <c r="S200" s="8">
        <f t="shared" si="49"/>
        <v>49405534504.25</v>
      </c>
      <c r="U200" s="6">
        <f t="shared" si="39"/>
        <v>0.95055113453785434</v>
      </c>
      <c r="V200" s="6">
        <f t="shared" si="39"/>
        <v>0.95157816091721847</v>
      </c>
      <c r="W200" s="6">
        <f t="shared" si="39"/>
        <v>0.60495137409246946</v>
      </c>
      <c r="Y200" s="8">
        <f t="shared" si="47"/>
        <v>79417296476961.078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640815</v>
      </c>
      <c r="D201" s="2">
        <v>57252</v>
      </c>
      <c r="E201" s="3">
        <v>2714360144.7300034</v>
      </c>
      <c r="G201" s="7">
        <f t="shared" si="40"/>
        <v>4235.7937075911195</v>
      </c>
      <c r="H201" s="7">
        <f t="shared" si="41"/>
        <v>50829.524491093434</v>
      </c>
      <c r="I201" s="7">
        <f t="shared" si="42"/>
        <v>47410.748004087254</v>
      </c>
      <c r="J201" s="2">
        <f t="shared" si="43"/>
        <v>53401.25</v>
      </c>
      <c r="K201" s="18">
        <f t="shared" si="44"/>
        <v>11.192884091385453</v>
      </c>
      <c r="M201" s="5">
        <f t="shared" si="45"/>
        <v>7.3322166534175726E-3</v>
      </c>
      <c r="N201" s="5">
        <f t="shared" si="45"/>
        <v>7.2278825682439776E-3</v>
      </c>
      <c r="O201" s="6">
        <f t="shared" si="45"/>
        <v>3.3236274352926913E-2</v>
      </c>
      <c r="Q201" s="11">
        <f t="shared" si="49"/>
        <v>83716296</v>
      </c>
      <c r="R201" s="11">
        <f t="shared" si="49"/>
        <v>7594695</v>
      </c>
      <c r="S201" s="8">
        <f t="shared" si="49"/>
        <v>52119894648.980003</v>
      </c>
      <c r="U201" s="6">
        <f t="shared" si="39"/>
        <v>0.95788335119127199</v>
      </c>
      <c r="V201" s="6">
        <f t="shared" si="39"/>
        <v>0.95880604348546239</v>
      </c>
      <c r="W201" s="6">
        <f t="shared" si="39"/>
        <v>0.63818764844539633</v>
      </c>
      <c r="Y201" s="8">
        <f t="shared" si="47"/>
        <v>83809730443405.953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525112</v>
      </c>
      <c r="D202" s="2">
        <v>46824</v>
      </c>
      <c r="E202" s="3">
        <v>2454453360.2399979</v>
      </c>
      <c r="G202" s="7">
        <f t="shared" si="40"/>
        <v>4674.1521051508971</v>
      </c>
      <c r="H202" s="7">
        <f t="shared" si="41"/>
        <v>56089.825261810765</v>
      </c>
      <c r="I202" s="7">
        <f t="shared" si="42"/>
        <v>52418.703234238805</v>
      </c>
      <c r="J202" s="2">
        <f t="shared" si="43"/>
        <v>43759.333333333336</v>
      </c>
      <c r="K202" s="18">
        <f t="shared" si="44"/>
        <v>11.214590808132582</v>
      </c>
      <c r="M202" s="5">
        <f t="shared" si="45"/>
        <v>6.0083408648508672E-3</v>
      </c>
      <c r="N202" s="5">
        <f t="shared" si="45"/>
        <v>5.9113807967486904E-3</v>
      </c>
      <c r="O202" s="6">
        <f t="shared" si="45"/>
        <v>3.0053817812563832E-2</v>
      </c>
      <c r="Q202" s="11">
        <f t="shared" ref="Q202:S217" si="50">+Q201+C202</f>
        <v>84241408</v>
      </c>
      <c r="R202" s="11">
        <f t="shared" si="50"/>
        <v>7641519</v>
      </c>
      <c r="S202" s="8">
        <f t="shared" si="50"/>
        <v>54574348009.220001</v>
      </c>
      <c r="U202" s="6">
        <f t="shared" si="39"/>
        <v>0.9638916920561228</v>
      </c>
      <c r="V202" s="6">
        <f t="shared" si="39"/>
        <v>0.96471742428221108</v>
      </c>
      <c r="W202" s="6">
        <f t="shared" si="39"/>
        <v>0.66824146625796021</v>
      </c>
      <c r="Y202" s="8">
        <f t="shared" si="47"/>
        <v>88126467894950.094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428696</v>
      </c>
      <c r="D203" s="2">
        <v>38115</v>
      </c>
      <c r="E203" s="3">
        <v>2188403169.0199966</v>
      </c>
      <c r="G203" s="7">
        <f t="shared" si="40"/>
        <v>5104.7902686752304</v>
      </c>
      <c r="H203" s="7">
        <f t="shared" si="41"/>
        <v>61257.483224102762</v>
      </c>
      <c r="I203" s="7">
        <f t="shared" si="42"/>
        <v>57415.798741177925</v>
      </c>
      <c r="J203" s="2">
        <f t="shared" si="43"/>
        <v>35724.666666666664</v>
      </c>
      <c r="K203" s="18">
        <f t="shared" si="44"/>
        <v>11.247435392889939</v>
      </c>
      <c r="M203" s="5">
        <f t="shared" si="45"/>
        <v>4.9051472741017295E-3</v>
      </c>
      <c r="N203" s="5">
        <f t="shared" si="45"/>
        <v>4.8118972977122055E-3</v>
      </c>
      <c r="O203" s="6">
        <f t="shared" si="45"/>
        <v>2.67961376686063E-2</v>
      </c>
      <c r="Q203" s="11">
        <f t="shared" si="50"/>
        <v>84670104</v>
      </c>
      <c r="R203" s="11">
        <f t="shared" si="50"/>
        <v>7679634</v>
      </c>
      <c r="S203" s="8">
        <f t="shared" si="50"/>
        <v>56762751178.239998</v>
      </c>
      <c r="U203" s="6">
        <f t="shared" si="39"/>
        <v>0.96879683933022454</v>
      </c>
      <c r="V203" s="6">
        <f t="shared" si="39"/>
        <v>0.96952932157992333</v>
      </c>
      <c r="W203" s="6">
        <f t="shared" si="39"/>
        <v>0.69503760392656655</v>
      </c>
      <c r="Y203" s="8">
        <f t="shared" si="47"/>
        <v>89469066255493.578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668553</v>
      </c>
      <c r="D204" s="2">
        <v>59456</v>
      </c>
      <c r="E204" s="3">
        <v>3847735155.3499985</v>
      </c>
      <c r="G204" s="7">
        <f t="shared" si="40"/>
        <v>5755.3180605726075</v>
      </c>
      <c r="H204" s="7">
        <f t="shared" si="41"/>
        <v>69063.816726871286</v>
      </c>
      <c r="I204" s="7">
        <f t="shared" si="42"/>
        <v>64715.674706505626</v>
      </c>
      <c r="J204" s="2">
        <f t="shared" si="43"/>
        <v>55712.75</v>
      </c>
      <c r="K204" s="18">
        <f t="shared" si="44"/>
        <v>11.244500134553283</v>
      </c>
      <c r="M204" s="5">
        <f t="shared" si="45"/>
        <v>7.6495953438859557E-3</v>
      </c>
      <c r="N204" s="5">
        <f t="shared" si="45"/>
        <v>7.5061305452650377E-3</v>
      </c>
      <c r="O204" s="6">
        <f t="shared" si="45"/>
        <v>4.711400641101552E-2</v>
      </c>
      <c r="Q204" s="11">
        <f t="shared" si="50"/>
        <v>85338657</v>
      </c>
      <c r="R204" s="11">
        <f t="shared" si="50"/>
        <v>7739090</v>
      </c>
      <c r="S204" s="8">
        <f t="shared" si="50"/>
        <v>60610486333.589996</v>
      </c>
      <c r="U204" s="6">
        <f t="shared" si="39"/>
        <v>0.97644643467411052</v>
      </c>
      <c r="V204" s="6">
        <f t="shared" si="39"/>
        <v>0.97703545212518839</v>
      </c>
      <c r="W204" s="6">
        <f t="shared" si="39"/>
        <v>0.74215161033758204</v>
      </c>
      <c r="Y204" s="8">
        <f t="shared" si="47"/>
        <v>186451948239866.56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480333</v>
      </c>
      <c r="D205" s="2">
        <v>42649</v>
      </c>
      <c r="E205" s="3">
        <v>3188430693.9700012</v>
      </c>
      <c r="G205" s="7">
        <f t="shared" si="40"/>
        <v>6637.9588618104544</v>
      </c>
      <c r="H205" s="7">
        <f t="shared" si="41"/>
        <v>79655.506341725457</v>
      </c>
      <c r="I205" s="7">
        <f t="shared" si="42"/>
        <v>74759.799619451835</v>
      </c>
      <c r="J205" s="2">
        <f t="shared" si="43"/>
        <v>40027.75</v>
      </c>
      <c r="K205" s="18">
        <f t="shared" si="44"/>
        <v>11.262468053178269</v>
      </c>
      <c r="M205" s="5">
        <f t="shared" si="45"/>
        <v>5.4959787486029872E-3</v>
      </c>
      <c r="N205" s="5">
        <f t="shared" si="45"/>
        <v>5.3843003502591592E-3</v>
      </c>
      <c r="O205" s="6">
        <f t="shared" si="45"/>
        <v>3.9041082114997329E-2</v>
      </c>
      <c r="Q205" s="11">
        <f t="shared" si="50"/>
        <v>85818990</v>
      </c>
      <c r="R205" s="11">
        <f t="shared" si="50"/>
        <v>7781739</v>
      </c>
      <c r="S205" s="8">
        <f t="shared" si="50"/>
        <v>63798917027.559998</v>
      </c>
      <c r="U205" s="6">
        <f t="shared" si="39"/>
        <v>0.98194241342271349</v>
      </c>
      <c r="V205" s="6">
        <f t="shared" si="39"/>
        <v>0.98241975247544755</v>
      </c>
      <c r="W205" s="6">
        <f t="shared" si="39"/>
        <v>0.78119269245257938</v>
      </c>
      <c r="Y205" s="8">
        <f t="shared" si="47"/>
        <v>187502628186426.63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352567</v>
      </c>
      <c r="D206" s="2">
        <v>31223</v>
      </c>
      <c r="E206" s="3">
        <v>2645739777.3300018</v>
      </c>
      <c r="G206" s="7">
        <f t="shared" si="40"/>
        <v>7504.2184246682245</v>
      </c>
      <c r="H206" s="7">
        <f t="shared" si="41"/>
        <v>90050.621096018702</v>
      </c>
      <c r="I206" s="7">
        <f t="shared" si="42"/>
        <v>84736.885543669792</v>
      </c>
      <c r="J206" s="2">
        <f t="shared" si="43"/>
        <v>29380.583333333332</v>
      </c>
      <c r="K206" s="18">
        <f t="shared" si="44"/>
        <v>11.291900201774332</v>
      </c>
      <c r="M206" s="5">
        <f t="shared" si="45"/>
        <v>4.0340778989965487E-3</v>
      </c>
      <c r="N206" s="5">
        <f t="shared" si="45"/>
        <v>3.9418042588605061E-3</v>
      </c>
      <c r="O206" s="6">
        <f t="shared" si="45"/>
        <v>3.239604489349681E-2</v>
      </c>
      <c r="Q206" s="11">
        <f t="shared" si="50"/>
        <v>86171557</v>
      </c>
      <c r="R206" s="11">
        <f t="shared" si="50"/>
        <v>7812962</v>
      </c>
      <c r="S206" s="8">
        <f t="shared" si="50"/>
        <v>66444656804.889999</v>
      </c>
      <c r="U206" s="6">
        <f t="shared" si="39"/>
        <v>0.98597649132171006</v>
      </c>
      <c r="V206" s="6">
        <f t="shared" si="39"/>
        <v>0.98636155673430803</v>
      </c>
      <c r="W206" s="6">
        <f t="shared" si="39"/>
        <v>0.81358873734607617</v>
      </c>
      <c r="Y206" s="8">
        <f t="shared" si="47"/>
        <v>182609156188551.72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267545</v>
      </c>
      <c r="D207" s="2">
        <v>23617</v>
      </c>
      <c r="E207" s="3">
        <v>2239957799.8000031</v>
      </c>
      <c r="G207" s="7">
        <f t="shared" si="40"/>
        <v>8372.2655994318829</v>
      </c>
      <c r="H207" s="7">
        <f t="shared" si="41"/>
        <v>100467.18719318259</v>
      </c>
      <c r="I207" s="7">
        <f t="shared" si="42"/>
        <v>94845.145437608633</v>
      </c>
      <c r="J207" s="2">
        <f t="shared" si="43"/>
        <v>22295.416666666668</v>
      </c>
      <c r="K207" s="18">
        <f t="shared" si="44"/>
        <v>11.3284921878308</v>
      </c>
      <c r="M207" s="5">
        <f t="shared" si="45"/>
        <v>3.0612546593612893E-3</v>
      </c>
      <c r="N207" s="5">
        <f t="shared" si="45"/>
        <v>2.9815709951480827E-3</v>
      </c>
      <c r="O207" s="6">
        <f t="shared" si="45"/>
        <v>2.7427403882890691E-2</v>
      </c>
      <c r="Q207" s="11">
        <f t="shared" si="50"/>
        <v>86439102</v>
      </c>
      <c r="R207" s="11">
        <f t="shared" si="50"/>
        <v>7836579</v>
      </c>
      <c r="S207" s="8">
        <f t="shared" si="50"/>
        <v>68684614604.690002</v>
      </c>
      <c r="U207" s="6">
        <f t="shared" si="39"/>
        <v>0.9890377459810713</v>
      </c>
      <c r="V207" s="6">
        <f t="shared" si="39"/>
        <v>0.9893431277294561</v>
      </c>
      <c r="W207" s="6">
        <f t="shared" si="39"/>
        <v>0.84101614122896684</v>
      </c>
      <c r="Y207" s="8">
        <f t="shared" si="47"/>
        <v>177610433967561.84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279105</v>
      </c>
      <c r="D208" s="2">
        <v>24676</v>
      </c>
      <c r="E208" s="3">
        <v>2639679559</v>
      </c>
      <c r="G208" s="7">
        <f t="shared" si="40"/>
        <v>9457.6577237957044</v>
      </c>
      <c r="H208" s="7">
        <f t="shared" si="41"/>
        <v>113491.89268554846</v>
      </c>
      <c r="I208" s="7">
        <f t="shared" si="42"/>
        <v>106973.55969362943</v>
      </c>
      <c r="J208" s="2">
        <f t="shared" si="43"/>
        <v>23258.75</v>
      </c>
      <c r="K208" s="18">
        <f t="shared" si="44"/>
        <v>11.310787810017832</v>
      </c>
      <c r="M208" s="5">
        <f t="shared" si="45"/>
        <v>3.1935243854343477E-3</v>
      </c>
      <c r="N208" s="5">
        <f t="shared" si="45"/>
        <v>3.1152663706768041E-3</v>
      </c>
      <c r="O208" s="6">
        <f t="shared" si="45"/>
        <v>3.2321839899201697E-2</v>
      </c>
      <c r="Q208" s="11">
        <f t="shared" si="50"/>
        <v>86718207</v>
      </c>
      <c r="R208" s="11">
        <f t="shared" si="50"/>
        <v>7861255</v>
      </c>
      <c r="S208" s="8">
        <f t="shared" si="50"/>
        <v>71324294163.690002</v>
      </c>
      <c r="U208" s="6">
        <f t="shared" si="39"/>
        <v>0.99223127036650571</v>
      </c>
      <c r="V208" s="6">
        <f t="shared" si="39"/>
        <v>0.99245839410013292</v>
      </c>
      <c r="W208" s="6">
        <f t="shared" si="39"/>
        <v>0.87333798112816852</v>
      </c>
      <c r="Y208" s="8">
        <f t="shared" si="47"/>
        <v>243307019668071.84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29">
      <c r="A209" t="s">
        <v>173</v>
      </c>
      <c r="B209" t="str">
        <f t="shared" si="38"/>
        <v xml:space="preserve">Top 5% </v>
      </c>
      <c r="C209" s="2">
        <v>188232</v>
      </c>
      <c r="D209" s="2">
        <v>16600</v>
      </c>
      <c r="E209" s="3">
        <v>2025538160.5399933</v>
      </c>
      <c r="G209" s="7">
        <f t="shared" si="40"/>
        <v>10760.859792915091</v>
      </c>
      <c r="H209" s="7">
        <f t="shared" si="41"/>
        <v>129130.31751498108</v>
      </c>
      <c r="I209" s="7">
        <f t="shared" si="42"/>
        <v>122020.37111686707</v>
      </c>
      <c r="J209" s="2">
        <f t="shared" si="43"/>
        <v>15686</v>
      </c>
      <c r="K209" s="18">
        <f t="shared" si="44"/>
        <v>11.339277108433736</v>
      </c>
      <c r="M209" s="5">
        <f t="shared" si="45"/>
        <v>2.1537538994968854E-3</v>
      </c>
      <c r="N209" s="5">
        <f t="shared" si="45"/>
        <v>2.0956971046050799E-3</v>
      </c>
      <c r="O209" s="6">
        <f t="shared" si="45"/>
        <v>2.4801919578260889E-2</v>
      </c>
      <c r="Q209" s="11">
        <f t="shared" si="50"/>
        <v>86906439</v>
      </c>
      <c r="R209" s="11">
        <f t="shared" si="50"/>
        <v>7877855</v>
      </c>
      <c r="S209" s="8">
        <f t="shared" si="50"/>
        <v>73349832324.229996</v>
      </c>
      <c r="U209" s="6">
        <f t="shared" si="39"/>
        <v>0.99438502426600262</v>
      </c>
      <c r="V209" s="6">
        <f t="shared" si="39"/>
        <v>0.99455409120473803</v>
      </c>
      <c r="W209" s="6">
        <f t="shared" si="39"/>
        <v>0.89813990070642946</v>
      </c>
      <c r="Y209" s="8">
        <f t="shared" si="47"/>
        <v>218104248487250.5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29">
      <c r="A210" t="s">
        <v>174</v>
      </c>
      <c r="B210" t="str">
        <f t="shared" si="38"/>
        <v xml:space="preserve">Top 5% </v>
      </c>
      <c r="C210" s="2">
        <v>159624</v>
      </c>
      <c r="D210" s="2">
        <v>14051</v>
      </c>
      <c r="E210" s="3">
        <v>1956383122.5599976</v>
      </c>
      <c r="G210" s="7">
        <f t="shared" si="40"/>
        <v>12256.196577958186</v>
      </c>
      <c r="H210" s="7">
        <f t="shared" si="41"/>
        <v>147074.35893549823</v>
      </c>
      <c r="I210" s="7">
        <f t="shared" si="42"/>
        <v>139234.44043555603</v>
      </c>
      <c r="J210" s="2">
        <f t="shared" si="43"/>
        <v>13302</v>
      </c>
      <c r="K210" s="18">
        <f t="shared" si="44"/>
        <v>11.360330225606718</v>
      </c>
      <c r="M210" s="5">
        <f t="shared" si="45"/>
        <v>1.8264206535195441E-3</v>
      </c>
      <c r="N210" s="5">
        <f t="shared" si="45"/>
        <v>1.7738939769160226E-3</v>
      </c>
      <c r="O210" s="6">
        <f t="shared" si="45"/>
        <v>2.3955143287482848E-2</v>
      </c>
      <c r="Q210" s="11">
        <f t="shared" si="50"/>
        <v>87066063</v>
      </c>
      <c r="R210" s="11">
        <f t="shared" si="50"/>
        <v>7891906</v>
      </c>
      <c r="S210" s="8">
        <f t="shared" si="50"/>
        <v>75306215446.789993</v>
      </c>
      <c r="U210" s="6">
        <f t="shared" si="39"/>
        <v>0.99621144491952207</v>
      </c>
      <c r="V210" s="6">
        <f t="shared" si="39"/>
        <v>0.996327985181654</v>
      </c>
      <c r="W210" s="6">
        <f t="shared" si="39"/>
        <v>0.92209504399391229</v>
      </c>
      <c r="Y210" s="8">
        <f t="shared" si="47"/>
        <v>245530821191195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29">
      <c r="A211" t="s">
        <v>175</v>
      </c>
      <c r="B211" t="str">
        <f t="shared" si="38"/>
        <v xml:space="preserve">Top 5% </v>
      </c>
      <c r="C211" s="2">
        <v>126770</v>
      </c>
      <c r="D211" s="2">
        <v>11106</v>
      </c>
      <c r="E211" s="3">
        <v>1792889411.5800018</v>
      </c>
      <c r="G211" s="7">
        <f t="shared" si="40"/>
        <v>14142.852501222702</v>
      </c>
      <c r="H211" s="7">
        <f t="shared" si="41"/>
        <v>169714.23001467242</v>
      </c>
      <c r="I211" s="7">
        <f t="shared" si="42"/>
        <v>161434.30682333891</v>
      </c>
      <c r="J211" s="2">
        <f t="shared" si="43"/>
        <v>10564.166666666666</v>
      </c>
      <c r="K211" s="18">
        <f t="shared" si="44"/>
        <v>11.414550693318926</v>
      </c>
      <c r="M211" s="5">
        <f t="shared" si="45"/>
        <v>1.4505045998513544E-3</v>
      </c>
      <c r="N211" s="5">
        <f t="shared" si="45"/>
        <v>1.4020971110689166E-3</v>
      </c>
      <c r="O211" s="6">
        <f t="shared" si="45"/>
        <v>2.1953226981844716E-2</v>
      </c>
      <c r="Q211" s="11">
        <f t="shared" si="50"/>
        <v>87192833</v>
      </c>
      <c r="R211" s="11">
        <f t="shared" si="50"/>
        <v>7903012</v>
      </c>
      <c r="S211" s="8">
        <f t="shared" si="50"/>
        <v>77099104858.369995</v>
      </c>
      <c r="U211" s="6">
        <f t="shared" si="39"/>
        <v>0.99766194951937348</v>
      </c>
      <c r="V211" s="6">
        <f t="shared" si="39"/>
        <v>0.99773008229272298</v>
      </c>
      <c r="W211" s="6">
        <f t="shared" si="39"/>
        <v>0.94404827097575705</v>
      </c>
      <c r="Y211" s="8">
        <f t="shared" si="47"/>
        <v>265398269824441.78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29">
      <c r="A212" t="s">
        <v>176</v>
      </c>
      <c r="B212" t="str">
        <f t="shared" si="38"/>
        <v xml:space="preserve">Top 5% </v>
      </c>
      <c r="C212" s="2">
        <v>72992</v>
      </c>
      <c r="D212" s="2">
        <v>6381</v>
      </c>
      <c r="E212" s="3">
        <v>1189017204.3099976</v>
      </c>
      <c r="G212" s="7">
        <f t="shared" si="40"/>
        <v>16289.692080090936</v>
      </c>
      <c r="H212" s="7">
        <f t="shared" si="41"/>
        <v>195476.30496109123</v>
      </c>
      <c r="I212" s="7">
        <f t="shared" si="42"/>
        <v>186337.12651778679</v>
      </c>
      <c r="J212" s="2">
        <f t="shared" si="43"/>
        <v>6082.666666666667</v>
      </c>
      <c r="K212" s="18">
        <f t="shared" si="44"/>
        <v>11.438959410750666</v>
      </c>
      <c r="M212" s="5">
        <f t="shared" si="45"/>
        <v>8.351757651837979E-4</v>
      </c>
      <c r="N212" s="5">
        <f t="shared" si="45"/>
        <v>8.0558091713765149E-4</v>
      </c>
      <c r="O212" s="6">
        <f t="shared" si="45"/>
        <v>1.4559048875486685E-2</v>
      </c>
      <c r="Q212" s="11">
        <f t="shared" si="50"/>
        <v>87265825</v>
      </c>
      <c r="R212" s="11">
        <f t="shared" si="50"/>
        <v>7909393</v>
      </c>
      <c r="S212" s="8">
        <f t="shared" si="50"/>
        <v>78288122062.679993</v>
      </c>
      <c r="U212" s="6">
        <f t="shared" si="39"/>
        <v>0.99849712528455725</v>
      </c>
      <c r="V212" s="6">
        <f t="shared" si="39"/>
        <v>0.99853566320986054</v>
      </c>
      <c r="W212" s="6">
        <f t="shared" si="39"/>
        <v>0.9586073198512437</v>
      </c>
      <c r="Y212" s="8">
        <f t="shared" si="47"/>
        <v>206523577566543.75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29">
      <c r="A213" t="s">
        <v>177</v>
      </c>
      <c r="B213" t="str">
        <f t="shared" si="38"/>
        <v xml:space="preserve">Top 5% </v>
      </c>
      <c r="C213" s="2">
        <v>41206</v>
      </c>
      <c r="D213" s="2">
        <v>3635</v>
      </c>
      <c r="E213" s="3">
        <v>768229056.40000916</v>
      </c>
      <c r="G213" s="7">
        <f t="shared" si="40"/>
        <v>18643.621229918197</v>
      </c>
      <c r="H213" s="7">
        <f t="shared" si="41"/>
        <v>223723.45475901838</v>
      </c>
      <c r="I213" s="7">
        <f t="shared" si="42"/>
        <v>211342.24385144681</v>
      </c>
      <c r="J213" s="2">
        <f t="shared" si="43"/>
        <v>3433.8333333333335</v>
      </c>
      <c r="K213" s="18">
        <f t="shared" si="44"/>
        <v>11.335900962861073</v>
      </c>
      <c r="M213" s="5">
        <f t="shared" si="45"/>
        <v>4.7147978655419191E-4</v>
      </c>
      <c r="N213" s="5">
        <f t="shared" si="45"/>
        <v>4.5890716718310031E-4</v>
      </c>
      <c r="O213" s="6">
        <f t="shared" si="45"/>
        <v>9.406663199787231E-3</v>
      </c>
      <c r="Q213" s="11">
        <f t="shared" si="50"/>
        <v>87307031</v>
      </c>
      <c r="R213" s="11">
        <f t="shared" si="50"/>
        <v>7913028</v>
      </c>
      <c r="S213" s="8">
        <f t="shared" si="50"/>
        <v>79056351119.080002</v>
      </c>
      <c r="U213" s="6">
        <f t="shared" si="39"/>
        <v>0.9989686050711114</v>
      </c>
      <c r="V213" s="6">
        <f t="shared" si="39"/>
        <v>0.99899457037704364</v>
      </c>
      <c r="W213" s="6">
        <f t="shared" si="39"/>
        <v>0.96801398305103092</v>
      </c>
      <c r="Y213" s="8">
        <f t="shared" si="47"/>
        <v>155073646965972.53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29">
      <c r="A214" t="s">
        <v>178</v>
      </c>
      <c r="B214" t="str">
        <f t="shared" si="38"/>
        <v xml:space="preserve">Top 5% </v>
      </c>
      <c r="C214" s="2">
        <v>26954</v>
      </c>
      <c r="D214" s="2">
        <v>2370</v>
      </c>
      <c r="E214" s="3">
        <v>561311115.19999695</v>
      </c>
      <c r="G214" s="7">
        <f t="shared" si="40"/>
        <v>20824.779817466682</v>
      </c>
      <c r="H214" s="7">
        <f t="shared" si="41"/>
        <v>249897.35780960019</v>
      </c>
      <c r="I214" s="7">
        <f t="shared" si="42"/>
        <v>236840.13299577931</v>
      </c>
      <c r="J214" s="2">
        <f t="shared" si="43"/>
        <v>2246.1666666666665</v>
      </c>
      <c r="K214" s="18">
        <f t="shared" si="44"/>
        <v>11.372995780590717</v>
      </c>
      <c r="M214" s="5">
        <f t="shared" si="45"/>
        <v>3.0840814849249356E-4</v>
      </c>
      <c r="N214" s="5">
        <f t="shared" si="45"/>
        <v>2.9920494806711078E-4</v>
      </c>
      <c r="O214" s="6">
        <f t="shared" si="45"/>
        <v>6.8730342428418457E-3</v>
      </c>
      <c r="Q214" s="11">
        <f t="shared" si="50"/>
        <v>87333985</v>
      </c>
      <c r="R214" s="11">
        <f t="shared" si="50"/>
        <v>7915398</v>
      </c>
      <c r="S214" s="8">
        <f t="shared" si="50"/>
        <v>79617662234.279999</v>
      </c>
      <c r="U214" s="6">
        <f t="shared" si="39"/>
        <v>0.99927701321960394</v>
      </c>
      <c r="V214" s="6">
        <f t="shared" si="39"/>
        <v>0.99929377532511077</v>
      </c>
      <c r="W214" s="6">
        <f t="shared" si="39"/>
        <v>0.97488701729387273</v>
      </c>
      <c r="Y214" s="8">
        <f t="shared" si="47"/>
        <v>127964139552255.27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29">
      <c r="A215" t="s">
        <v>179</v>
      </c>
      <c r="B215" t="str">
        <f t="shared" si="38"/>
        <v xml:space="preserve">Top 5% </v>
      </c>
      <c r="C215" s="2">
        <v>16964</v>
      </c>
      <c r="D215" s="2">
        <v>1505</v>
      </c>
      <c r="E215" s="3">
        <v>393681391.1499939</v>
      </c>
      <c r="G215" s="7">
        <f t="shared" si="40"/>
        <v>23206.87285722671</v>
      </c>
      <c r="H215" s="7">
        <f t="shared" si="41"/>
        <v>278482.47428672051</v>
      </c>
      <c r="I215" s="7">
        <f t="shared" si="42"/>
        <v>261582.31970099261</v>
      </c>
      <c r="J215" s="2">
        <f t="shared" si="43"/>
        <v>1413.6666666666667</v>
      </c>
      <c r="K215" s="18">
        <f t="shared" si="44"/>
        <v>11.271760797342193</v>
      </c>
      <c r="M215" s="5">
        <f t="shared" si="45"/>
        <v>1.941023904068658E-4</v>
      </c>
      <c r="N215" s="5">
        <f t="shared" si="45"/>
        <v>1.9000145436329186E-4</v>
      </c>
      <c r="O215" s="6">
        <f t="shared" si="45"/>
        <v>4.820474080901538E-3</v>
      </c>
      <c r="Q215" s="11">
        <f t="shared" si="50"/>
        <v>87350949</v>
      </c>
      <c r="R215" s="11">
        <f t="shared" si="50"/>
        <v>7916903</v>
      </c>
      <c r="S215" s="8">
        <f t="shared" si="50"/>
        <v>80011343625.429993</v>
      </c>
      <c r="U215" s="6">
        <f t="shared" si="39"/>
        <v>0.99947111561001079</v>
      </c>
      <c r="V215" s="6">
        <f t="shared" si="39"/>
        <v>0.99948377677947409</v>
      </c>
      <c r="W215" s="6">
        <f t="shared" si="39"/>
        <v>0.97970749137477431</v>
      </c>
      <c r="Y215" s="8">
        <f t="shared" si="47"/>
        <v>100982076089848.14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29">
      <c r="A216" t="s">
        <v>180</v>
      </c>
      <c r="B216" t="str">
        <f t="shared" si="38"/>
        <v xml:space="preserve">Top 5% </v>
      </c>
      <c r="C216" s="2">
        <v>11123</v>
      </c>
      <c r="D216" s="2">
        <v>991</v>
      </c>
      <c r="E216" s="3">
        <v>283686556.01000977</v>
      </c>
      <c r="G216" s="7">
        <f t="shared" si="40"/>
        <v>25504.500225659423</v>
      </c>
      <c r="H216" s="7">
        <f t="shared" si="41"/>
        <v>306054.00270791305</v>
      </c>
      <c r="I216" s="7">
        <f t="shared" si="42"/>
        <v>286262.92231080704</v>
      </c>
      <c r="J216" s="2">
        <f t="shared" si="43"/>
        <v>926.91666666666663</v>
      </c>
      <c r="K216" s="18">
        <f t="shared" si="44"/>
        <v>11.22401614530777</v>
      </c>
      <c r="M216" s="5">
        <f t="shared" si="45"/>
        <v>1.2726956428292668E-4</v>
      </c>
      <c r="N216" s="5">
        <f t="shared" si="45"/>
        <v>1.2511059220865264E-4</v>
      </c>
      <c r="O216" s="6">
        <f t="shared" si="45"/>
        <v>3.4736305070245275E-3</v>
      </c>
      <c r="Q216" s="11">
        <f t="shared" si="50"/>
        <v>87362072</v>
      </c>
      <c r="R216" s="11">
        <f t="shared" si="50"/>
        <v>7917894</v>
      </c>
      <c r="S216" s="8">
        <f t="shared" si="50"/>
        <v>80295030181.440002</v>
      </c>
      <c r="U216" s="6">
        <f t="shared" si="39"/>
        <v>0.99959838517429378</v>
      </c>
      <c r="V216" s="6">
        <f t="shared" si="39"/>
        <v>0.99960888737168274</v>
      </c>
      <c r="W216" s="6">
        <f t="shared" si="39"/>
        <v>0.98318112188179885</v>
      </c>
      <c r="Y216" s="8">
        <f t="shared" si="47"/>
        <v>80577751344679.109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29">
      <c r="A217" t="s">
        <v>181</v>
      </c>
      <c r="B217" t="str">
        <f>IF(V217&lt;0.5,$B$11,IF(V217&lt;0.75,$B$12,IF(V217&lt;0.9,$B$13,IF(V217&lt;0.95,$B$14,$B$15))))</f>
        <v xml:space="preserve">Top 5% </v>
      </c>
      <c r="C217" s="2">
        <v>8876</v>
      </c>
      <c r="D217" s="2">
        <v>791</v>
      </c>
      <c r="E217" s="3">
        <v>248386952.86000061</v>
      </c>
      <c r="G217" s="7">
        <f t="shared" si="40"/>
        <v>27984.109155024853</v>
      </c>
      <c r="H217" s="7">
        <f t="shared" si="41"/>
        <v>335809.30986029824</v>
      </c>
      <c r="I217" s="7">
        <f t="shared" si="42"/>
        <v>314016.37529709307</v>
      </c>
      <c r="J217" s="2">
        <f t="shared" si="43"/>
        <v>739.66666666666663</v>
      </c>
      <c r="K217" s="18">
        <f t="shared" si="44"/>
        <v>11.221238938053098</v>
      </c>
      <c r="M217" s="5">
        <f t="shared" si="45"/>
        <v>1.0155935022703023E-4</v>
      </c>
      <c r="N217" s="5">
        <f t="shared" si="45"/>
        <v>9.9861229502567353E-5</v>
      </c>
      <c r="O217" s="6">
        <f t="shared" si="45"/>
        <v>3.0414007245761678E-3</v>
      </c>
      <c r="Q217" s="11">
        <f t="shared" si="50"/>
        <v>87370948</v>
      </c>
      <c r="R217" s="11">
        <f t="shared" si="50"/>
        <v>7918685</v>
      </c>
      <c r="S217" s="8">
        <f t="shared" si="50"/>
        <v>80543417134.300003</v>
      </c>
      <c r="U217" s="6">
        <f t="shared" ref="U217:W221" si="51">+Q217/C$16</f>
        <v>0.99969994452452082</v>
      </c>
      <c r="V217" s="6">
        <f t="shared" si="51"/>
        <v>0.9997087486011853</v>
      </c>
      <c r="W217" s="6">
        <f t="shared" si="51"/>
        <v>0.986222522606375</v>
      </c>
      <c r="Y217" s="8">
        <f t="shared" si="47"/>
        <v>77933111734045.484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29">
      <c r="A218" t="s">
        <v>182</v>
      </c>
      <c r="B218" t="str">
        <f>IF(V218&lt;0.5,$B$11,IF(V218&lt;0.75,$B$12,IF(V218&lt;0.9,$B$13,IF(V218&lt;0.95,$B$14,$B$15))))</f>
        <v xml:space="preserve">Top 5% </v>
      </c>
      <c r="C218" s="2">
        <v>6729</v>
      </c>
      <c r="D218" s="2">
        <v>592</v>
      </c>
      <c r="E218" s="3">
        <v>203786926.08000183</v>
      </c>
      <c r="G218" s="7">
        <f>IF(C218=0,0,+E218/C218)</f>
        <v>30284.875327686408</v>
      </c>
      <c r="H218" s="7">
        <f>+G218*12</f>
        <v>363418.50393223693</v>
      </c>
      <c r="I218" s="7">
        <f>IF(D218=0,0,E218/D218)</f>
        <v>344234.6724324355</v>
      </c>
      <c r="J218" s="2">
        <f>+C218/12</f>
        <v>560.75</v>
      </c>
      <c r="K218" s="18">
        <f>IF(D218=0,0,C218/D218)</f>
        <v>11.366554054054054</v>
      </c>
      <c r="M218" s="5">
        <f t="shared" ref="M218:O221" si="52">+C218/C$16</f>
        <v>7.6993337953772686E-5</v>
      </c>
      <c r="N218" s="5">
        <f t="shared" si="52"/>
        <v>7.4738113610012486E-5</v>
      </c>
      <c r="O218" s="6">
        <f t="shared" si="52"/>
        <v>2.495290905992984E-3</v>
      </c>
      <c r="Q218" s="11">
        <f t="shared" ref="Q218:S221" si="53">+Q217+C218</f>
        <v>87377677</v>
      </c>
      <c r="R218" s="11">
        <f t="shared" si="53"/>
        <v>7919277</v>
      </c>
      <c r="S218" s="8">
        <f t="shared" si="53"/>
        <v>80747204060.380005</v>
      </c>
      <c r="U218" s="6">
        <f t="shared" si="51"/>
        <v>0.99977693786247457</v>
      </c>
      <c r="V218" s="6">
        <f t="shared" si="51"/>
        <v>0.99978348671479533</v>
      </c>
      <c r="W218" s="6">
        <f t="shared" si="51"/>
        <v>0.98871781351236798</v>
      </c>
      <c r="Y218" s="8">
        <f>((H218-$H$16)^2)*J218</f>
        <v>69560142860061.859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29">
      <c r="A219" t="s">
        <v>183</v>
      </c>
      <c r="B219" t="str">
        <f>IF(V219&lt;0.5,$B$11,IF(V219&lt;0.75,$B$12,IF(V219&lt;0.9,$B$13,IF(V219&lt;0.95,$B$14,$B$15))))</f>
        <v xml:space="preserve">Top 5% </v>
      </c>
      <c r="C219" s="2">
        <v>5356</v>
      </c>
      <c r="D219" s="2">
        <v>471</v>
      </c>
      <c r="E219" s="3">
        <v>178418667.19999695</v>
      </c>
      <c r="G219" s="7">
        <f>IF(C219=0,0,+E219/C219)</f>
        <v>33311.924421209289</v>
      </c>
      <c r="H219" s="7">
        <f>+G219*12</f>
        <v>399743.09305451147</v>
      </c>
      <c r="I219" s="7">
        <f>IF(D219=0,0,E219/D219)</f>
        <v>378808.21061570477</v>
      </c>
      <c r="J219" s="2">
        <f>+C219/12</f>
        <v>446.33333333333331</v>
      </c>
      <c r="K219" s="18">
        <f>IF(D219=0,0,C219/D219)</f>
        <v>11.371549893842888</v>
      </c>
      <c r="M219" s="5">
        <f t="shared" si="52"/>
        <v>6.1283447478140373E-5</v>
      </c>
      <c r="N219" s="5">
        <f t="shared" si="52"/>
        <v>5.9462249172830875E-5</v>
      </c>
      <c r="O219" s="6">
        <f t="shared" si="52"/>
        <v>2.1846665352259335E-3</v>
      </c>
      <c r="Q219" s="11">
        <f t="shared" si="53"/>
        <v>87383033</v>
      </c>
      <c r="R219" s="11">
        <f t="shared" si="53"/>
        <v>7919748</v>
      </c>
      <c r="S219" s="8">
        <f t="shared" si="53"/>
        <v>80925622727.580002</v>
      </c>
      <c r="U219" s="6">
        <f t="shared" si="51"/>
        <v>0.9998382213099527</v>
      </c>
      <c r="V219" s="6">
        <f t="shared" si="51"/>
        <v>0.99984294896396819</v>
      </c>
      <c r="W219" s="6">
        <f t="shared" si="51"/>
        <v>0.99090248004759396</v>
      </c>
      <c r="Y219" s="8">
        <f>((H219-$H$16)^2)*J219</f>
        <v>67376377123417.211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29">
      <c r="A220" t="s">
        <v>185</v>
      </c>
      <c r="B220" t="str">
        <f>IF(V220&lt;0.5,$B$11,IF(V220&lt;0.75,$B$12,IF(V220&lt;0.9,$B$13,IF(V220&lt;0.95,$B$14,$B$15))))</f>
        <v xml:space="preserve">Top 5% </v>
      </c>
      <c r="C220" s="2">
        <v>6828</v>
      </c>
      <c r="D220" s="2">
        <v>602</v>
      </c>
      <c r="E220" s="2">
        <v>266802087.61000061</v>
      </c>
      <c r="G220" s="7">
        <f>IF(C220=0,0,+E220/C220)</f>
        <v>39074.70527387238</v>
      </c>
      <c r="H220" s="7">
        <f>+G220*12</f>
        <v>468896.46328646853</v>
      </c>
      <c r="I220" s="7">
        <f>IF(D220=0,0,E220/D220)</f>
        <v>443192.83656146278</v>
      </c>
      <c r="J220" s="2">
        <f>+C220/12</f>
        <v>569</v>
      </c>
      <c r="K220" s="18">
        <f>IF(D220=0,0,C220/D220)</f>
        <v>11.342192691029901</v>
      </c>
      <c r="M220" s="5">
        <f t="shared" si="52"/>
        <v>7.8126097718585221E-5</v>
      </c>
      <c r="N220" s="5">
        <f t="shared" si="52"/>
        <v>7.6000581745316745E-5</v>
      </c>
      <c r="O220" s="6">
        <f t="shared" si="52"/>
        <v>3.2668868200692175E-3</v>
      </c>
      <c r="Q220" s="11">
        <f t="shared" si="53"/>
        <v>87389861</v>
      </c>
      <c r="R220" s="11">
        <f t="shared" si="53"/>
        <v>7920350</v>
      </c>
      <c r="S220" s="8">
        <f t="shared" si="53"/>
        <v>81192424815.190002</v>
      </c>
      <c r="U220" s="6">
        <f t="shared" si="51"/>
        <v>0.99991634740767132</v>
      </c>
      <c r="V220" s="6">
        <f t="shared" si="51"/>
        <v>0.99991894954571348</v>
      </c>
      <c r="W220" s="6">
        <f t="shared" si="51"/>
        <v>0.99416936686766311</v>
      </c>
      <c r="Y220" s="8">
        <f>((H220-$H$16)^2)*J220</f>
        <v>119190561794705.19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29">
      <c r="A221" t="s">
        <v>201</v>
      </c>
      <c r="B221" t="str">
        <f>IF(V221&lt;0.5,$B$11,IF(V221&lt;0.75,$B$12,IF(V221&lt;0.9,$B$13,IF(V221&lt;0.95,$B$14,$B$15))))</f>
        <v xml:space="preserve">Top 5% </v>
      </c>
      <c r="C221" s="2">
        <v>7311</v>
      </c>
      <c r="D221" s="2">
        <v>642</v>
      </c>
      <c r="E221" s="2">
        <v>476179671.19000244</v>
      </c>
      <c r="G221" s="7">
        <f>IF(C221=0,0,+E221/C221)</f>
        <v>65131.947912734569</v>
      </c>
      <c r="H221" s="7">
        <f>+G221*12</f>
        <v>781583.37495281477</v>
      </c>
      <c r="I221" s="7">
        <f>IF(D221=0,0,E221/D221)</f>
        <v>741712.88347352401</v>
      </c>
      <c r="J221" s="2">
        <f>+C221/12</f>
        <v>609.25</v>
      </c>
      <c r="K221" s="18">
        <f>IF(D221=0,0,C221/D221)</f>
        <v>11.38785046728972</v>
      </c>
      <c r="M221" s="5">
        <f t="shared" si="52"/>
        <v>8.365259232873118E-5</v>
      </c>
      <c r="N221" s="5">
        <f t="shared" si="52"/>
        <v>8.1050454286533811E-5</v>
      </c>
      <c r="O221" s="6">
        <f t="shared" si="52"/>
        <v>5.8306331323368654E-3</v>
      </c>
      <c r="Q221" s="11">
        <f t="shared" si="53"/>
        <v>87397172</v>
      </c>
      <c r="R221" s="11">
        <f t="shared" si="53"/>
        <v>7920992</v>
      </c>
      <c r="S221" s="8">
        <f t="shared" si="53"/>
        <v>81668604486.380005</v>
      </c>
      <c r="U221" s="6">
        <f t="shared" si="51"/>
        <v>1</v>
      </c>
      <c r="V221" s="6">
        <f t="shared" si="51"/>
        <v>1</v>
      </c>
      <c r="W221" s="6">
        <f t="shared" si="51"/>
        <v>1</v>
      </c>
      <c r="Y221" s="8">
        <f>((H221-$H$16)^2)*J221</f>
        <v>361571494673189.56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F8EC-FB23-427B-B493-977295733E05}">
  <sheetPr>
    <tabColor rgb="FF00948E"/>
  </sheetPr>
  <dimension ref="A1:AC22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sqref="A1:A3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1.5703125" customWidth="1"/>
    <col min="26" max="26" width="20" customWidth="1"/>
    <col min="27" max="27" width="22" style="3" customWidth="1"/>
    <col min="28" max="28" width="19.7109375" style="3" customWidth="1"/>
    <col min="29" max="29" width="19.42578125" customWidth="1"/>
  </cols>
  <sheetData>
    <row r="1" spans="1:29" ht="18.75">
      <c r="A1" s="58" t="s">
        <v>238</v>
      </c>
    </row>
    <row r="2" spans="1:29" ht="18.75">
      <c r="A2" s="58" t="s">
        <v>239</v>
      </c>
    </row>
    <row r="3" spans="1:29" ht="18.75">
      <c r="A3" s="58" t="s">
        <v>276</v>
      </c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SUMIF($B$25:$B$221,$B11,C$25:C$221)</f>
        <v>36788542</v>
      </c>
      <c r="D11" s="15">
        <f t="shared" si="0"/>
        <v>3518856</v>
      </c>
      <c r="E11" s="15">
        <f t="shared" si="0"/>
        <v>4290903537.3299999</v>
      </c>
      <c r="G11" s="3">
        <f t="shared" ref="G11:G16" si="1">+E11/C11</f>
        <v>116.63695553169788</v>
      </c>
      <c r="H11" s="3">
        <f t="shared" ref="H11:H16" si="2">+G11*12</f>
        <v>1399.6434663803745</v>
      </c>
      <c r="I11" s="3">
        <f t="shared" ref="I11:I16" si="3">+E11/D11</f>
        <v>1219.4029927141094</v>
      </c>
      <c r="J11" s="2">
        <f>+C11/12</f>
        <v>3065711.8333333335</v>
      </c>
      <c r="K11" s="4">
        <f t="shared" ref="K11:K16" si="4">+C11/D11</f>
        <v>10.454688114546318</v>
      </c>
      <c r="M11" s="5">
        <f>+C11/C$16</f>
        <v>0.47468931488520433</v>
      </c>
      <c r="N11" s="5">
        <f>+D11/D$16</f>
        <v>0.49323280447754292</v>
      </c>
      <c r="O11" s="6">
        <f>+E11/E$16</f>
        <v>6.0374103851849652E-2</v>
      </c>
      <c r="Q11" s="2">
        <f>+C11</f>
        <v>36788542</v>
      </c>
      <c r="R11" s="2">
        <f>+D11</f>
        <v>3518856</v>
      </c>
      <c r="S11" s="3">
        <f>+E11</f>
        <v>4290903537.3299999</v>
      </c>
      <c r="U11" s="6">
        <f t="shared" ref="U11:W15" si="5">+Q11/C$16</f>
        <v>0.47468931488520433</v>
      </c>
      <c r="V11" s="5">
        <f t="shared" si="5"/>
        <v>0.49323280447754292</v>
      </c>
      <c r="W11" s="6">
        <f t="shared" si="5"/>
        <v>6.0374103851849652E-2</v>
      </c>
      <c r="Y11" s="15">
        <f>SUMIF($B$25:$B$221,$B11,Y$25:Y$221)</f>
        <v>285635742441014.06</v>
      </c>
      <c r="Z11" s="6">
        <f>+Y11/$Y$16</f>
        <v>8.6237243357022916E-2</v>
      </c>
      <c r="AA11" s="3">
        <f t="shared" ref="AA11:AA16" si="6">+Y11/J11</f>
        <v>93171099.558448628</v>
      </c>
      <c r="AB11" s="3">
        <f t="shared" ref="AB11:AB16" si="7">+AA11^0.5</f>
        <v>9652.5177833790403</v>
      </c>
      <c r="AC11" s="1">
        <f t="shared" ref="AC11:AC16" si="8">+AB11/H11</f>
        <v>6.8964118471838178</v>
      </c>
    </row>
    <row r="12" spans="1:29">
      <c r="B12" s="9" t="s">
        <v>216</v>
      </c>
      <c r="C12" s="15">
        <f t="shared" si="0"/>
        <v>20452668</v>
      </c>
      <c r="D12" s="15">
        <f t="shared" si="0"/>
        <v>1785506</v>
      </c>
      <c r="E12" s="15">
        <f t="shared" si="0"/>
        <v>9796468724.3999996</v>
      </c>
      <c r="G12" s="3">
        <f t="shared" si="1"/>
        <v>478.98243517178292</v>
      </c>
      <c r="H12" s="3">
        <f t="shared" si="2"/>
        <v>5747.7892220613949</v>
      </c>
      <c r="I12" s="3">
        <f t="shared" si="3"/>
        <v>5486.6624499721647</v>
      </c>
      <c r="J12" s="2">
        <f>+C12/12</f>
        <v>1704389</v>
      </c>
      <c r="K12" s="4">
        <f t="shared" si="4"/>
        <v>11.45483017139119</v>
      </c>
      <c r="M12" s="5">
        <f t="shared" ref="M12:O16" si="9">+C12/C$16</f>
        <v>0.26390453202778574</v>
      </c>
      <c r="N12" s="5">
        <f t="shared" si="9"/>
        <v>0.25027171665776599</v>
      </c>
      <c r="O12" s="6">
        <f t="shared" si="9"/>
        <v>0.13783880597706288</v>
      </c>
      <c r="Q12" s="2">
        <f>+Q11+C12</f>
        <v>57241210</v>
      </c>
      <c r="R12" s="2">
        <f>+R11+D12</f>
        <v>5304362</v>
      </c>
      <c r="S12" s="3">
        <f>+S11+E12</f>
        <v>14087372261.73</v>
      </c>
      <c r="U12" s="6">
        <f t="shared" si="5"/>
        <v>0.73859384691299013</v>
      </c>
      <c r="V12" s="5">
        <f t="shared" si="5"/>
        <v>0.74350452113530885</v>
      </c>
      <c r="W12" s="6">
        <f t="shared" si="5"/>
        <v>0.19821290982891254</v>
      </c>
      <c r="Y12" s="15">
        <f>SUMIF($B$25:$B$221,$B12,Y$25:Y$221)</f>
        <v>51928821991345.227</v>
      </c>
      <c r="Z12" s="6">
        <f>+Y12/$Y$16</f>
        <v>1.5678004513864169E-2</v>
      </c>
      <c r="AA12" s="3">
        <f t="shared" si="6"/>
        <v>30467705.430711668</v>
      </c>
      <c r="AB12" s="3">
        <f t="shared" si="7"/>
        <v>5519.7559212986644</v>
      </c>
      <c r="AC12" s="1">
        <f t="shared" si="8"/>
        <v>0.96032678096693525</v>
      </c>
    </row>
    <row r="13" spans="1:29">
      <c r="B13" s="9" t="s">
        <v>217</v>
      </c>
      <c r="C13" s="15">
        <f t="shared" si="0"/>
        <v>12400807</v>
      </c>
      <c r="D13" s="15">
        <f t="shared" si="0"/>
        <v>1107946</v>
      </c>
      <c r="E13" s="15">
        <f t="shared" si="0"/>
        <v>16642918432.170002</v>
      </c>
      <c r="G13" s="3">
        <f t="shared" si="1"/>
        <v>1342.0834976441454</v>
      </c>
      <c r="H13" s="3">
        <f t="shared" si="2"/>
        <v>16105.001971729744</v>
      </c>
      <c r="I13" s="3">
        <f t="shared" si="3"/>
        <v>15021.416596269133</v>
      </c>
      <c r="J13" s="2">
        <f>+C13/12</f>
        <v>1033400.5833333334</v>
      </c>
      <c r="K13" s="4">
        <f t="shared" si="4"/>
        <v>11.192609567614307</v>
      </c>
      <c r="M13" s="5">
        <f t="shared" si="9"/>
        <v>0.16000989054835732</v>
      </c>
      <c r="N13" s="5">
        <f t="shared" si="9"/>
        <v>0.15529914062686162</v>
      </c>
      <c r="O13" s="6">
        <f t="shared" si="9"/>
        <v>0.23417009426572397</v>
      </c>
      <c r="Q13" s="2">
        <f t="shared" ref="Q13:S15" si="10">+Q12+C13</f>
        <v>69642017</v>
      </c>
      <c r="R13" s="2">
        <f t="shared" si="10"/>
        <v>6412308</v>
      </c>
      <c r="S13" s="3">
        <f t="shared" si="10"/>
        <v>30730290693.900002</v>
      </c>
      <c r="U13" s="6">
        <f t="shared" si="5"/>
        <v>0.89860373746134736</v>
      </c>
      <c r="V13" s="5">
        <f t="shared" si="5"/>
        <v>0.89880366176217052</v>
      </c>
      <c r="W13" s="6">
        <f t="shared" si="5"/>
        <v>0.43238300409463648</v>
      </c>
      <c r="Y13" s="15">
        <f>SUMIF($B$25:$B$221,$B13,Y$25:Y$221)</f>
        <v>52154156167971.023</v>
      </c>
      <c r="Z13" s="6">
        <f>+Y13/$Y$16</f>
        <v>1.5746035909586106E-2</v>
      </c>
      <c r="AA13" s="3">
        <f t="shared" si="6"/>
        <v>50468479.512313373</v>
      </c>
      <c r="AB13" s="3">
        <f t="shared" si="7"/>
        <v>7104.1170818275068</v>
      </c>
      <c r="AC13" s="1">
        <f t="shared" si="8"/>
        <v>0.44111246271797228</v>
      </c>
    </row>
    <row r="14" spans="1:29">
      <c r="B14" s="9" t="s">
        <v>218</v>
      </c>
      <c r="C14" s="15">
        <f t="shared" si="0"/>
        <v>3590476</v>
      </c>
      <c r="D14" s="15">
        <f t="shared" si="0"/>
        <v>327583</v>
      </c>
      <c r="E14" s="15">
        <f t="shared" si="0"/>
        <v>10320273525.089996</v>
      </c>
      <c r="G14" s="3">
        <f t="shared" si="1"/>
        <v>2874.346890242407</v>
      </c>
      <c r="H14" s="3">
        <f t="shared" si="2"/>
        <v>34492.162682908885</v>
      </c>
      <c r="I14" s="3">
        <f t="shared" si="3"/>
        <v>31504.301276592487</v>
      </c>
      <c r="J14" s="2">
        <f>+C14/12</f>
        <v>299206.33333333331</v>
      </c>
      <c r="K14" s="4">
        <f t="shared" si="4"/>
        <v>10.960507718654508</v>
      </c>
      <c r="M14" s="5">
        <f t="shared" si="9"/>
        <v>4.6328571340276785E-2</v>
      </c>
      <c r="N14" s="5">
        <f t="shared" si="9"/>
        <v>4.5916821202449581E-2</v>
      </c>
      <c r="O14" s="6">
        <f t="shared" si="9"/>
        <v>0.1452088727147163</v>
      </c>
      <c r="Q14" s="2">
        <f t="shared" si="10"/>
        <v>73232493</v>
      </c>
      <c r="R14" s="2">
        <f t="shared" si="10"/>
        <v>6739891</v>
      </c>
      <c r="S14" s="3">
        <f t="shared" si="10"/>
        <v>41050564218.989998</v>
      </c>
      <c r="U14" s="6">
        <f t="shared" si="5"/>
        <v>0.94493230880162415</v>
      </c>
      <c r="V14" s="5">
        <f t="shared" si="5"/>
        <v>0.94472048296462008</v>
      </c>
      <c r="W14" s="6">
        <f t="shared" si="5"/>
        <v>0.57759187680935287</v>
      </c>
      <c r="Y14" s="15">
        <f>SUMIF($B$25:$B$221,$B14,Y$25:Y$221)</f>
        <v>171821535938599.97</v>
      </c>
      <c r="Z14" s="6">
        <f>+Y14/$Y$16</f>
        <v>5.1875215202713695E-2</v>
      </c>
      <c r="AA14" s="3">
        <f t="shared" si="6"/>
        <v>574257683.73419011</v>
      </c>
      <c r="AB14" s="3">
        <f t="shared" si="7"/>
        <v>23963.674253632104</v>
      </c>
      <c r="AC14" s="1">
        <f t="shared" si="8"/>
        <v>0.69475708072971243</v>
      </c>
    </row>
    <row r="15" spans="1:29">
      <c r="B15" s="9" t="s">
        <v>219</v>
      </c>
      <c r="C15" s="15">
        <f t="shared" si="0"/>
        <v>4267760</v>
      </c>
      <c r="D15" s="15">
        <f t="shared" si="0"/>
        <v>394379</v>
      </c>
      <c r="E15" s="15">
        <f t="shared" si="0"/>
        <v>30021356746.650002</v>
      </c>
      <c r="G15" s="3">
        <f t="shared" si="1"/>
        <v>7034.4529089381786</v>
      </c>
      <c r="H15" s="3">
        <f t="shared" si="2"/>
        <v>84413.434907258139</v>
      </c>
      <c r="I15" s="3">
        <f t="shared" si="3"/>
        <v>76123.111896551287</v>
      </c>
      <c r="J15" s="2">
        <f>+C15/12</f>
        <v>355646.66666666669</v>
      </c>
      <c r="K15" s="4">
        <f t="shared" si="4"/>
        <v>10.82146868874864</v>
      </c>
      <c r="M15" s="5">
        <f t="shared" si="9"/>
        <v>5.5067691198375832E-2</v>
      </c>
      <c r="N15" s="5">
        <f t="shared" si="9"/>
        <v>5.5279517035379935E-2</v>
      </c>
      <c r="O15" s="6">
        <f t="shared" si="9"/>
        <v>0.42240812319064719</v>
      </c>
      <c r="Q15" s="2">
        <f t="shared" si="10"/>
        <v>77500253</v>
      </c>
      <c r="R15" s="2">
        <f t="shared" si="10"/>
        <v>7134270</v>
      </c>
      <c r="S15" s="3">
        <f t="shared" si="10"/>
        <v>71071920965.639999</v>
      </c>
      <c r="U15" s="6">
        <f t="shared" si="5"/>
        <v>1</v>
      </c>
      <c r="V15" s="5">
        <f t="shared" si="5"/>
        <v>1</v>
      </c>
      <c r="W15" s="6">
        <f t="shared" si="5"/>
        <v>1</v>
      </c>
      <c r="Y15" s="15">
        <f>SUMIF($B$25:$B$221,$B15,Y$25:Y$221)</f>
        <v>2750668382349022.5</v>
      </c>
      <c r="Z15" s="6">
        <f>+Y15/$Y$16</f>
        <v>0.83046350101681299</v>
      </c>
      <c r="AA15" s="3">
        <f t="shared" si="6"/>
        <v>7734272917.9214077</v>
      </c>
      <c r="AB15" s="3">
        <f t="shared" si="7"/>
        <v>87944.715122180074</v>
      </c>
      <c r="AC15" s="1">
        <f t="shared" si="8"/>
        <v>1.0418331539144405</v>
      </c>
    </row>
    <row r="16" spans="1:29">
      <c r="B16" s="21" t="s">
        <v>227</v>
      </c>
      <c r="C16" s="22">
        <f>SUM(C25:C221)</f>
        <v>77500253</v>
      </c>
      <c r="D16" s="22">
        <f>SUM(D25:D221)</f>
        <v>7134270</v>
      </c>
      <c r="E16" s="17">
        <f>SUM(E25:E221)</f>
        <v>71071920965.639999</v>
      </c>
      <c r="G16" s="17">
        <f t="shared" si="1"/>
        <v>917.0540509801948</v>
      </c>
      <c r="H16" s="17">
        <f t="shared" si="2"/>
        <v>11004.648611762337</v>
      </c>
      <c r="I16" s="17">
        <f t="shared" si="3"/>
        <v>9962.0453060565414</v>
      </c>
      <c r="J16" s="22">
        <f>SUM(J11:J15)</f>
        <v>6458354.416666667</v>
      </c>
      <c r="K16" s="23">
        <f t="shared" si="4"/>
        <v>10.86309503284849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3312208638887953</v>
      </c>
      <c r="Z16" s="46">
        <f>SUM(Z11:Z15)</f>
        <v>0.99999999999999989</v>
      </c>
      <c r="AA16" s="17">
        <f t="shared" si="6"/>
        <v>512856437.59969962</v>
      </c>
      <c r="AB16" s="17">
        <f t="shared" si="7"/>
        <v>22646.333866648252</v>
      </c>
      <c r="AC16" s="47">
        <f t="shared" si="8"/>
        <v>2.0578879585889438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2416865</v>
      </c>
      <c r="D25" s="2">
        <v>313952</v>
      </c>
      <c r="E25" s="3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201405.41666666666</v>
      </c>
      <c r="K25" s="18">
        <f>IF(D25=0,0,C25/D25)</f>
        <v>7.6981990877586384</v>
      </c>
      <c r="M25" s="5">
        <f>+C25/C$16</f>
        <v>3.118525303394816E-2</v>
      </c>
      <c r="N25" s="5">
        <f t="shared" ref="N25:O40" si="12">+D25/D$16</f>
        <v>4.400618423468694E-2</v>
      </c>
      <c r="O25" s="6">
        <f t="shared" si="12"/>
        <v>0</v>
      </c>
      <c r="Q25" s="11">
        <f>+C25</f>
        <v>2416865</v>
      </c>
      <c r="R25" s="11">
        <f>+D25</f>
        <v>313952</v>
      </c>
      <c r="S25" s="8">
        <f>+E25</f>
        <v>0</v>
      </c>
      <c r="U25" s="6">
        <f t="shared" ref="U25:W88" si="13">+Q25/C$16</f>
        <v>3.118525303394816E-2</v>
      </c>
      <c r="V25" s="6">
        <f t="shared" si="13"/>
        <v>4.400618423468694E-2</v>
      </c>
      <c r="W25" s="6">
        <f t="shared" si="13"/>
        <v>0</v>
      </c>
      <c r="Y25" s="8">
        <f>((H25-$H$16)^2)*J25</f>
        <v>24390657391911.539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31628</v>
      </c>
      <c r="D26" s="2">
        <v>4438</v>
      </c>
      <c r="E26" s="3">
        <v>13592.67</v>
      </c>
      <c r="G26" s="7">
        <f t="shared" ref="G26:G89" si="14">IF(C26=0,0,+E26/C26)</f>
        <v>0.42976697862653346</v>
      </c>
      <c r="H26" s="7">
        <f t="shared" ref="H26:H89" si="15">+G26*12</f>
        <v>5.1572037435184015</v>
      </c>
      <c r="I26" s="7">
        <f t="shared" ref="I26:I89" si="16">IF(D26=0,0,E26/D26)</f>
        <v>3.0627917981072557</v>
      </c>
      <c r="J26" s="2">
        <f t="shared" ref="J26:J89" si="17">+C26/12</f>
        <v>2635.6666666666665</v>
      </c>
      <c r="K26" s="18">
        <f t="shared" ref="K26:K89" si="18">IF(D26=0,0,C26/D26)</f>
        <v>7.1266336187471833</v>
      </c>
      <c r="M26" s="5">
        <f t="shared" ref="M26:O89" si="19">+C26/C$16</f>
        <v>4.0810189355123785E-4</v>
      </c>
      <c r="N26" s="5">
        <f t="shared" si="12"/>
        <v>6.2206784996923304E-4</v>
      </c>
      <c r="O26" s="6">
        <f t="shared" si="12"/>
        <v>1.9125232321455657E-7</v>
      </c>
      <c r="Q26" s="11">
        <f t="shared" ref="Q26:S41" si="20">+Q25+C26</f>
        <v>2448493</v>
      </c>
      <c r="R26" s="11">
        <f t="shared" si="20"/>
        <v>318390</v>
      </c>
      <c r="S26" s="8">
        <f t="shared" si="20"/>
        <v>13592.67</v>
      </c>
      <c r="U26" s="6">
        <f t="shared" si="13"/>
        <v>3.1593354927499401E-2</v>
      </c>
      <c r="V26" s="6">
        <f t="shared" si="13"/>
        <v>4.4628252084656171E-2</v>
      </c>
      <c r="W26" s="6">
        <f t="shared" si="13"/>
        <v>1.9125232321455657E-7</v>
      </c>
      <c r="Y26" s="8">
        <f t="shared" ref="Y26:Y89" si="21">((H26-$H$16)^2)*J26</f>
        <v>318886176811.92535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72123</v>
      </c>
      <c r="D27" s="2">
        <v>9922</v>
      </c>
      <c r="E27" s="3">
        <v>72610.12</v>
      </c>
      <c r="G27" s="7">
        <f t="shared" si="14"/>
        <v>1.0067540174424248</v>
      </c>
      <c r="H27" s="7">
        <f t="shared" si="15"/>
        <v>12.081048209309097</v>
      </c>
      <c r="I27" s="7">
        <f t="shared" si="16"/>
        <v>7.3180931263858087</v>
      </c>
      <c r="J27" s="2">
        <f t="shared" si="17"/>
        <v>6010.25</v>
      </c>
      <c r="K27" s="18">
        <f t="shared" si="18"/>
        <v>7.2689981858496271</v>
      </c>
      <c r="M27" s="5">
        <f t="shared" si="19"/>
        <v>9.3061631682673346E-4</v>
      </c>
      <c r="N27" s="5">
        <f t="shared" si="12"/>
        <v>1.390751962008727E-3</v>
      </c>
      <c r="O27" s="6">
        <f t="shared" si="12"/>
        <v>1.0216428515433492E-6</v>
      </c>
      <c r="Q27" s="11">
        <f t="shared" si="20"/>
        <v>2520616</v>
      </c>
      <c r="R27" s="11">
        <f t="shared" si="20"/>
        <v>328312</v>
      </c>
      <c r="S27" s="8">
        <f t="shared" si="20"/>
        <v>86202.79</v>
      </c>
      <c r="U27" s="6">
        <f t="shared" si="13"/>
        <v>3.2523971244326134E-2</v>
      </c>
      <c r="V27" s="6">
        <f t="shared" si="13"/>
        <v>4.6019004046664903E-2</v>
      </c>
      <c r="W27" s="6">
        <f t="shared" si="13"/>
        <v>1.2128951747579057E-6</v>
      </c>
      <c r="Y27" s="8">
        <f t="shared" si="21"/>
        <v>726257824387.47156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63996</v>
      </c>
      <c r="D28" s="2">
        <v>9106</v>
      </c>
      <c r="E28" s="3">
        <v>113947.94000000002</v>
      </c>
      <c r="G28" s="7">
        <f t="shared" si="14"/>
        <v>1.7805478467404214</v>
      </c>
      <c r="H28" s="7">
        <f t="shared" si="15"/>
        <v>21.366574160885058</v>
      </c>
      <c r="I28" s="7">
        <f t="shared" si="16"/>
        <v>12.513500988359326</v>
      </c>
      <c r="J28" s="2">
        <f t="shared" si="17"/>
        <v>5333</v>
      </c>
      <c r="K28" s="18">
        <f t="shared" si="18"/>
        <v>7.0278936964638703</v>
      </c>
      <c r="M28" s="5">
        <f t="shared" si="19"/>
        <v>8.2575214302848794E-4</v>
      </c>
      <c r="N28" s="5">
        <f t="shared" si="12"/>
        <v>1.2763744573726535E-3</v>
      </c>
      <c r="O28" s="6">
        <f t="shared" si="12"/>
        <v>1.6032764902342881E-6</v>
      </c>
      <c r="Q28" s="11">
        <f t="shared" si="20"/>
        <v>2584612</v>
      </c>
      <c r="R28" s="11">
        <f t="shared" si="20"/>
        <v>337418</v>
      </c>
      <c r="S28" s="8">
        <f t="shared" si="20"/>
        <v>200150.73</v>
      </c>
      <c r="U28" s="6">
        <f t="shared" si="13"/>
        <v>3.3349723387354618E-2</v>
      </c>
      <c r="V28" s="6">
        <f t="shared" si="13"/>
        <v>4.7295378504037554E-2</v>
      </c>
      <c r="W28" s="6">
        <f t="shared" si="13"/>
        <v>2.816171664992194E-6</v>
      </c>
      <c r="Y28" s="8">
        <f t="shared" si="21"/>
        <v>643333038865.22058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49968</v>
      </c>
      <c r="D29" s="2">
        <v>7006</v>
      </c>
      <c r="E29" s="3">
        <v>122229.59</v>
      </c>
      <c r="G29" s="7">
        <f t="shared" si="14"/>
        <v>2.4461573406980466</v>
      </c>
      <c r="H29" s="7">
        <f t="shared" si="15"/>
        <v>29.353888088376557</v>
      </c>
      <c r="I29" s="7">
        <f t="shared" si="16"/>
        <v>17.446415929203539</v>
      </c>
      <c r="J29" s="2">
        <f t="shared" si="17"/>
        <v>4164</v>
      </c>
      <c r="K29" s="18">
        <f t="shared" si="18"/>
        <v>7.1321724236368826</v>
      </c>
      <c r="M29" s="5">
        <f t="shared" si="19"/>
        <v>6.4474628231213642E-4</v>
      </c>
      <c r="N29" s="5">
        <f t="shared" si="12"/>
        <v>9.8202058514746423E-4</v>
      </c>
      <c r="O29" s="6">
        <f t="shared" si="12"/>
        <v>1.719801411574233E-6</v>
      </c>
      <c r="Q29" s="11">
        <f t="shared" si="20"/>
        <v>2634580</v>
      </c>
      <c r="R29" s="11">
        <f t="shared" si="20"/>
        <v>344424</v>
      </c>
      <c r="S29" s="8">
        <f t="shared" si="20"/>
        <v>322380.32</v>
      </c>
      <c r="U29" s="6">
        <f t="shared" si="13"/>
        <v>3.3994469669666759E-2</v>
      </c>
      <c r="V29" s="6">
        <f t="shared" si="13"/>
        <v>4.8277399089185019E-2</v>
      </c>
      <c r="W29" s="6">
        <f t="shared" si="13"/>
        <v>4.5359730765664266E-6</v>
      </c>
      <c r="Y29" s="8">
        <f t="shared" si="21"/>
        <v>501583340546.54883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51346</v>
      </c>
      <c r="D30" s="2">
        <v>7033</v>
      </c>
      <c r="E30" s="3">
        <v>156528.40999999997</v>
      </c>
      <c r="G30" s="7">
        <f t="shared" si="14"/>
        <v>3.0485025123670777</v>
      </c>
      <c r="H30" s="7">
        <f t="shared" si="15"/>
        <v>36.582030148404932</v>
      </c>
      <c r="I30" s="7">
        <f t="shared" si="16"/>
        <v>22.256278970567323</v>
      </c>
      <c r="J30" s="2">
        <f t="shared" si="17"/>
        <v>4278.833333333333</v>
      </c>
      <c r="K30" s="18">
        <f t="shared" si="18"/>
        <v>7.3007251528508457</v>
      </c>
      <c r="M30" s="5">
        <f t="shared" si="19"/>
        <v>6.6252686942841336E-4</v>
      </c>
      <c r="N30" s="5">
        <f t="shared" si="12"/>
        <v>9.858051349332167E-4</v>
      </c>
      <c r="O30" s="6">
        <f t="shared" si="12"/>
        <v>2.2023945304035648E-6</v>
      </c>
      <c r="Q30" s="11">
        <f t="shared" si="20"/>
        <v>2685926</v>
      </c>
      <c r="R30" s="11">
        <f t="shared" si="20"/>
        <v>351457</v>
      </c>
      <c r="S30" s="8">
        <f t="shared" si="20"/>
        <v>478908.73</v>
      </c>
      <c r="U30" s="6">
        <f t="shared" si="13"/>
        <v>3.4656996539095167E-2</v>
      </c>
      <c r="V30" s="6">
        <f t="shared" si="13"/>
        <v>4.9263204224118236E-2</v>
      </c>
      <c r="W30" s="6">
        <f t="shared" si="13"/>
        <v>6.7383676069699918E-6</v>
      </c>
      <c r="Y30" s="8">
        <f t="shared" si="21"/>
        <v>514737165593.74396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50655</v>
      </c>
      <c r="D31" s="2">
        <v>6862</v>
      </c>
      <c r="E31" s="3">
        <v>188053.94000000006</v>
      </c>
      <c r="G31" s="7">
        <f t="shared" si="14"/>
        <v>3.712445760536967</v>
      </c>
      <c r="H31" s="7">
        <f t="shared" si="15"/>
        <v>44.549349126443602</v>
      </c>
      <c r="I31" s="7">
        <f t="shared" si="16"/>
        <v>27.405120955989517</v>
      </c>
      <c r="J31" s="2">
        <f t="shared" si="17"/>
        <v>4221.25</v>
      </c>
      <c r="K31" s="18">
        <f t="shared" si="18"/>
        <v>7.381958612649373</v>
      </c>
      <c r="M31" s="5">
        <f t="shared" si="19"/>
        <v>6.5361076950290725E-4</v>
      </c>
      <c r="N31" s="5">
        <f t="shared" si="12"/>
        <v>9.6183631962345128E-4</v>
      </c>
      <c r="O31" s="6">
        <f t="shared" si="12"/>
        <v>2.6459667537467503E-6</v>
      </c>
      <c r="Q31" s="11">
        <f t="shared" si="20"/>
        <v>2736581</v>
      </c>
      <c r="R31" s="11">
        <f t="shared" si="20"/>
        <v>358319</v>
      </c>
      <c r="S31" s="8">
        <f t="shared" si="20"/>
        <v>666962.67000000004</v>
      </c>
      <c r="U31" s="6">
        <f t="shared" si="13"/>
        <v>3.5310607308598078E-2</v>
      </c>
      <c r="V31" s="6">
        <f t="shared" si="13"/>
        <v>5.0225040543741689E-2</v>
      </c>
      <c r="W31" s="6">
        <f t="shared" si="13"/>
        <v>9.3843343607167417E-6</v>
      </c>
      <c r="Y31" s="8">
        <f t="shared" si="21"/>
        <v>507072488793.4389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105770</v>
      </c>
      <c r="D32" s="2">
        <v>13514</v>
      </c>
      <c r="E32" s="3">
        <v>472483.03999999992</v>
      </c>
      <c r="G32" s="7">
        <f t="shared" si="14"/>
        <v>4.46707989032807</v>
      </c>
      <c r="H32" s="7">
        <f t="shared" si="15"/>
        <v>53.604958683936843</v>
      </c>
      <c r="I32" s="7">
        <f t="shared" si="16"/>
        <v>34.962486310492814</v>
      </c>
      <c r="J32" s="2">
        <f t="shared" si="17"/>
        <v>8814.1666666666661</v>
      </c>
      <c r="K32" s="18">
        <f t="shared" si="18"/>
        <v>7.8266982388634005</v>
      </c>
      <c r="M32" s="5">
        <f t="shared" si="19"/>
        <v>1.3647697382355643E-3</v>
      </c>
      <c r="N32" s="5">
        <f t="shared" si="12"/>
        <v>1.8942372520243838E-3</v>
      </c>
      <c r="O32" s="6">
        <f t="shared" si="12"/>
        <v>6.6479565147595168E-6</v>
      </c>
      <c r="Q32" s="11">
        <f t="shared" si="20"/>
        <v>2842351</v>
      </c>
      <c r="R32" s="11">
        <f t="shared" si="20"/>
        <v>371833</v>
      </c>
      <c r="S32" s="8">
        <f t="shared" si="20"/>
        <v>1139445.71</v>
      </c>
      <c r="U32" s="6">
        <f t="shared" si="13"/>
        <v>3.6675377046833643E-2</v>
      </c>
      <c r="V32" s="6">
        <f t="shared" si="13"/>
        <v>5.211927779576607E-2</v>
      </c>
      <c r="W32" s="6">
        <f t="shared" si="13"/>
        <v>1.6032290875476258E-5</v>
      </c>
      <c r="Y32" s="8">
        <f t="shared" si="21"/>
        <v>1057042084965.1309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112236</v>
      </c>
      <c r="D33" s="2">
        <v>13627</v>
      </c>
      <c r="E33" s="3">
        <v>601441.80000000005</v>
      </c>
      <c r="G33" s="7">
        <f t="shared" si="14"/>
        <v>5.3587244734309856</v>
      </c>
      <c r="H33" s="7">
        <f t="shared" si="15"/>
        <v>64.304693681171827</v>
      </c>
      <c r="I33" s="7">
        <f t="shared" si="16"/>
        <v>44.136038746606005</v>
      </c>
      <c r="J33" s="2">
        <f t="shared" si="17"/>
        <v>9353</v>
      </c>
      <c r="K33" s="18">
        <f t="shared" si="18"/>
        <v>8.2362955896382175</v>
      </c>
      <c r="M33" s="5">
        <f t="shared" si="19"/>
        <v>1.4482017239350173E-3</v>
      </c>
      <c r="N33" s="5">
        <f t="shared" si="12"/>
        <v>1.9100762937203106E-3</v>
      </c>
      <c r="O33" s="6">
        <f t="shared" si="12"/>
        <v>8.4624390593124594E-6</v>
      </c>
      <c r="Q33" s="11">
        <f t="shared" si="20"/>
        <v>2954587</v>
      </c>
      <c r="R33" s="11">
        <f t="shared" si="20"/>
        <v>385460</v>
      </c>
      <c r="S33" s="8">
        <f t="shared" si="20"/>
        <v>1740887.51</v>
      </c>
      <c r="U33" s="6">
        <f t="shared" si="13"/>
        <v>3.8123578770768655E-2</v>
      </c>
      <c r="V33" s="6">
        <f t="shared" si="13"/>
        <v>5.4029354089486378E-2</v>
      </c>
      <c r="W33" s="6">
        <f t="shared" si="13"/>
        <v>2.4494729934788719E-5</v>
      </c>
      <c r="Y33" s="8">
        <f t="shared" si="21"/>
        <v>1119471092554.261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86429</v>
      </c>
      <c r="D34" s="2">
        <v>10906</v>
      </c>
      <c r="E34" s="3">
        <v>599346.36999999988</v>
      </c>
      <c r="G34" s="7">
        <f t="shared" si="14"/>
        <v>6.9345517129667114</v>
      </c>
      <c r="H34" s="7">
        <f t="shared" si="15"/>
        <v>83.214620555600533</v>
      </c>
      <c r="I34" s="7">
        <f t="shared" si="16"/>
        <v>54.95565468549421</v>
      </c>
      <c r="J34" s="2">
        <f t="shared" si="17"/>
        <v>7202.416666666667</v>
      </c>
      <c r="K34" s="18">
        <f t="shared" si="18"/>
        <v>7.9249037227214378</v>
      </c>
      <c r="M34" s="5">
        <f t="shared" si="19"/>
        <v>1.1152092626071815E-3</v>
      </c>
      <c r="N34" s="5">
        <f t="shared" si="12"/>
        <v>1.5286777764228156E-3</v>
      </c>
      <c r="O34" s="6">
        <f t="shared" si="12"/>
        <v>8.4329558263910752E-6</v>
      </c>
      <c r="Q34" s="11">
        <f t="shared" si="20"/>
        <v>3041016</v>
      </c>
      <c r="R34" s="11">
        <f t="shared" si="20"/>
        <v>396366</v>
      </c>
      <c r="S34" s="8">
        <f t="shared" si="20"/>
        <v>2340233.88</v>
      </c>
      <c r="U34" s="6">
        <f t="shared" si="13"/>
        <v>3.923878803337584E-2</v>
      </c>
      <c r="V34" s="6">
        <f t="shared" si="13"/>
        <v>5.5558031865909199E-2</v>
      </c>
      <c r="W34" s="6">
        <f t="shared" si="13"/>
        <v>3.2927685761179794E-5</v>
      </c>
      <c r="Y34" s="8">
        <f t="shared" si="21"/>
        <v>859087841545.88403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163777</v>
      </c>
      <c r="D35" s="2">
        <v>17934</v>
      </c>
      <c r="E35" s="3">
        <v>1148627.2800000003</v>
      </c>
      <c r="G35" s="7">
        <f t="shared" si="14"/>
        <v>7.0133613388937412</v>
      </c>
      <c r="H35" s="7">
        <f t="shared" si="15"/>
        <v>84.160336066724895</v>
      </c>
      <c r="I35" s="7">
        <f t="shared" si="16"/>
        <v>64.047467380394792</v>
      </c>
      <c r="J35" s="2">
        <f t="shared" si="17"/>
        <v>13648.083333333334</v>
      </c>
      <c r="K35" s="18">
        <f t="shared" si="18"/>
        <v>9.1322069811531161</v>
      </c>
      <c r="M35" s="5">
        <f t="shared" si="19"/>
        <v>2.1132447141817717E-3</v>
      </c>
      <c r="N35" s="5">
        <f t="shared" si="12"/>
        <v>2.5137820688031151E-3</v>
      </c>
      <c r="O35" s="6">
        <f t="shared" si="12"/>
        <v>1.6161477900045908E-5</v>
      </c>
      <c r="Q35" s="11">
        <f t="shared" si="20"/>
        <v>3204793</v>
      </c>
      <c r="R35" s="11">
        <f t="shared" si="20"/>
        <v>414300</v>
      </c>
      <c r="S35" s="8">
        <f t="shared" si="20"/>
        <v>3488861.16</v>
      </c>
      <c r="U35" s="6">
        <f t="shared" si="13"/>
        <v>4.135203274755761E-2</v>
      </c>
      <c r="V35" s="6">
        <f t="shared" si="13"/>
        <v>5.8071813934712314E-2</v>
      </c>
      <c r="W35" s="6">
        <f t="shared" si="13"/>
        <v>4.9089163661225702E-5</v>
      </c>
      <c r="Y35" s="8">
        <f t="shared" si="21"/>
        <v>1627630350011.9351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112527</v>
      </c>
      <c r="D36" s="2">
        <v>13376</v>
      </c>
      <c r="E36" s="3">
        <v>999506.79999999981</v>
      </c>
      <c r="G36" s="7">
        <f t="shared" si="14"/>
        <v>8.8823731193402455</v>
      </c>
      <c r="H36" s="7">
        <f t="shared" si="15"/>
        <v>106.58847743208295</v>
      </c>
      <c r="I36" s="7">
        <f t="shared" si="16"/>
        <v>74.723893540669849</v>
      </c>
      <c r="J36" s="2">
        <f t="shared" si="17"/>
        <v>9377.25</v>
      </c>
      <c r="K36" s="18">
        <f t="shared" si="18"/>
        <v>8.4126046650717701</v>
      </c>
      <c r="M36" s="5">
        <f t="shared" si="19"/>
        <v>1.4519565503870032E-3</v>
      </c>
      <c r="N36" s="5">
        <f t="shared" si="12"/>
        <v>1.8748939975638712E-3</v>
      </c>
      <c r="O36" s="6">
        <f t="shared" si="12"/>
        <v>1.4063314828414661E-5</v>
      </c>
      <c r="Q36" s="11">
        <f t="shared" si="20"/>
        <v>3317320</v>
      </c>
      <c r="R36" s="11">
        <f t="shared" si="20"/>
        <v>427676</v>
      </c>
      <c r="S36" s="8">
        <f t="shared" si="20"/>
        <v>4488367.96</v>
      </c>
      <c r="U36" s="6">
        <f t="shared" si="13"/>
        <v>4.2803989297944614E-2</v>
      </c>
      <c r="V36" s="6">
        <f t="shared" si="13"/>
        <v>5.9946707932276182E-2</v>
      </c>
      <c r="W36" s="6">
        <f t="shared" si="13"/>
        <v>6.315247848964036E-5</v>
      </c>
      <c r="Y36" s="8">
        <f t="shared" si="21"/>
        <v>1113714552590.6655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99483</v>
      </c>
      <c r="D37" s="2">
        <v>11680</v>
      </c>
      <c r="E37" s="3">
        <v>992160.96999999974</v>
      </c>
      <c r="G37" s="7">
        <f t="shared" si="14"/>
        <v>9.9731709940391795</v>
      </c>
      <c r="H37" s="7">
        <f t="shared" si="15"/>
        <v>119.67805192847015</v>
      </c>
      <c r="I37" s="7">
        <f t="shared" si="16"/>
        <v>84.945288527397238</v>
      </c>
      <c r="J37" s="2">
        <f t="shared" si="17"/>
        <v>8290.25</v>
      </c>
      <c r="K37" s="18">
        <f t="shared" si="18"/>
        <v>8.5173801369863007</v>
      </c>
      <c r="M37" s="5">
        <f t="shared" si="19"/>
        <v>1.2836474224155114E-3</v>
      </c>
      <c r="N37" s="5">
        <f t="shared" si="12"/>
        <v>1.6371682036143852E-3</v>
      </c>
      <c r="O37" s="6">
        <f t="shared" si="12"/>
        <v>1.3959957132432989E-5</v>
      </c>
      <c r="Q37" s="11">
        <f t="shared" si="20"/>
        <v>3416803</v>
      </c>
      <c r="R37" s="11">
        <f t="shared" si="20"/>
        <v>439356</v>
      </c>
      <c r="S37" s="8">
        <f t="shared" si="20"/>
        <v>5480528.9299999997</v>
      </c>
      <c r="U37" s="6">
        <f t="shared" si="13"/>
        <v>4.4087636720360125E-2</v>
      </c>
      <c r="V37" s="6">
        <f t="shared" si="13"/>
        <v>6.1583876135890565E-2</v>
      </c>
      <c r="W37" s="6">
        <f t="shared" si="13"/>
        <v>7.7112435622073356E-5</v>
      </c>
      <c r="Y37" s="8">
        <f t="shared" si="21"/>
        <v>982250242739.27283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102796</v>
      </c>
      <c r="D38" s="2">
        <v>11902</v>
      </c>
      <c r="E38" s="3">
        <v>1131612.79</v>
      </c>
      <c r="G38" s="7">
        <f t="shared" si="14"/>
        <v>11.008334857387448</v>
      </c>
      <c r="H38" s="7">
        <f t="shared" si="15"/>
        <v>132.10001828864938</v>
      </c>
      <c r="I38" s="7">
        <f t="shared" si="16"/>
        <v>95.077532347504629</v>
      </c>
      <c r="J38" s="2">
        <f t="shared" si="17"/>
        <v>8566.3333333333339</v>
      </c>
      <c r="K38" s="18">
        <f t="shared" si="18"/>
        <v>8.6368677533187697</v>
      </c>
      <c r="M38" s="5">
        <f t="shared" si="19"/>
        <v>1.3263956699599419E-3</v>
      </c>
      <c r="N38" s="5">
        <f t="shared" si="12"/>
        <v>1.6682856129639051E-3</v>
      </c>
      <c r="O38" s="6">
        <f t="shared" si="12"/>
        <v>1.5922079699338401E-5</v>
      </c>
      <c r="Q38" s="11">
        <f t="shared" si="20"/>
        <v>3519599</v>
      </c>
      <c r="R38" s="11">
        <f t="shared" si="20"/>
        <v>451258</v>
      </c>
      <c r="S38" s="8">
        <f t="shared" si="20"/>
        <v>6612141.7199999997</v>
      </c>
      <c r="U38" s="6">
        <f t="shared" si="13"/>
        <v>4.5414032390320068E-2</v>
      </c>
      <c r="V38" s="6">
        <f t="shared" si="13"/>
        <v>6.325216174885448E-2</v>
      </c>
      <c r="W38" s="6">
        <f t="shared" si="13"/>
        <v>9.3034515321411754E-5</v>
      </c>
      <c r="Y38" s="8">
        <f t="shared" si="21"/>
        <v>1012646076555.1541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129785</v>
      </c>
      <c r="D39" s="2">
        <v>14851</v>
      </c>
      <c r="E39" s="3">
        <v>1557296.79</v>
      </c>
      <c r="G39" s="7">
        <f t="shared" si="14"/>
        <v>11.999050660708095</v>
      </c>
      <c r="H39" s="7">
        <f t="shared" si="15"/>
        <v>143.98860792849715</v>
      </c>
      <c r="I39" s="7">
        <f t="shared" si="16"/>
        <v>104.86140933270487</v>
      </c>
      <c r="J39" s="2">
        <f t="shared" si="17"/>
        <v>10815.416666666666</v>
      </c>
      <c r="K39" s="18">
        <f t="shared" si="18"/>
        <v>8.7391421453100797</v>
      </c>
      <c r="M39" s="5">
        <f t="shared" si="19"/>
        <v>1.6746396944020299E-3</v>
      </c>
      <c r="N39" s="5">
        <f t="shared" si="12"/>
        <v>2.0816425506744209E-3</v>
      </c>
      <c r="O39" s="6">
        <f t="shared" si="12"/>
        <v>2.1911561821339841E-5</v>
      </c>
      <c r="Q39" s="11">
        <f t="shared" si="20"/>
        <v>3649384</v>
      </c>
      <c r="R39" s="11">
        <f t="shared" si="20"/>
        <v>466109</v>
      </c>
      <c r="S39" s="8">
        <f t="shared" si="20"/>
        <v>8169438.5099999998</v>
      </c>
      <c r="U39" s="6">
        <f t="shared" si="13"/>
        <v>4.7088672084722095E-2</v>
      </c>
      <c r="V39" s="6">
        <f t="shared" si="13"/>
        <v>6.5333804299528897E-2</v>
      </c>
      <c r="W39" s="6">
        <f t="shared" si="13"/>
        <v>1.149460771427516E-4</v>
      </c>
      <c r="Y39" s="8">
        <f t="shared" si="21"/>
        <v>1275720962272.8608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126958</v>
      </c>
      <c r="D40" s="2">
        <v>14143</v>
      </c>
      <c r="E40" s="3">
        <v>1626857.17</v>
      </c>
      <c r="G40" s="7">
        <f t="shared" si="14"/>
        <v>12.81413672238063</v>
      </c>
      <c r="H40" s="7">
        <f t="shared" si="15"/>
        <v>153.76964066856755</v>
      </c>
      <c r="I40" s="7">
        <f t="shared" si="16"/>
        <v>115.02914303895919</v>
      </c>
      <c r="J40" s="2">
        <f t="shared" si="17"/>
        <v>10579.833333333334</v>
      </c>
      <c r="K40" s="18">
        <f t="shared" si="18"/>
        <v>8.9767376087110229</v>
      </c>
      <c r="M40" s="5">
        <f t="shared" si="19"/>
        <v>1.6381623941279263E-3</v>
      </c>
      <c r="N40" s="5">
        <f t="shared" si="12"/>
        <v>1.9824032451813572E-3</v>
      </c>
      <c r="O40" s="6">
        <f t="shared" si="12"/>
        <v>2.2890294055601937E-5</v>
      </c>
      <c r="Q40" s="11">
        <f t="shared" si="20"/>
        <v>3776342</v>
      </c>
      <c r="R40" s="11">
        <f t="shared" si="20"/>
        <v>480252</v>
      </c>
      <c r="S40" s="8">
        <f t="shared" si="20"/>
        <v>9796295.6799999997</v>
      </c>
      <c r="U40" s="6">
        <f t="shared" si="13"/>
        <v>4.8726834478850026E-2</v>
      </c>
      <c r="V40" s="6">
        <f t="shared" si="13"/>
        <v>6.7316207544710252E-2</v>
      </c>
      <c r="W40" s="6">
        <f t="shared" si="13"/>
        <v>1.3783637119835354E-4</v>
      </c>
      <c r="Y40" s="8">
        <f t="shared" si="21"/>
        <v>1245686234035.7974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120055</v>
      </c>
      <c r="D41" s="2">
        <v>13547</v>
      </c>
      <c r="E41" s="3">
        <v>1693944.3499999996</v>
      </c>
      <c r="G41" s="7">
        <f t="shared" si="14"/>
        <v>14.109735954354251</v>
      </c>
      <c r="H41" s="7">
        <f t="shared" si="15"/>
        <v>169.31683145225102</v>
      </c>
      <c r="I41" s="7">
        <f t="shared" si="16"/>
        <v>125.04202775522253</v>
      </c>
      <c r="J41" s="2">
        <f t="shared" si="17"/>
        <v>10004.583333333334</v>
      </c>
      <c r="K41" s="18">
        <f t="shared" si="18"/>
        <v>8.8621096921827718</v>
      </c>
      <c r="M41" s="5">
        <f t="shared" si="19"/>
        <v>1.5490917171586524E-3</v>
      </c>
      <c r="N41" s="5">
        <f t="shared" si="19"/>
        <v>1.8988628128736368E-3</v>
      </c>
      <c r="O41" s="6">
        <f t="shared" si="19"/>
        <v>2.3834227736984113E-5</v>
      </c>
      <c r="Q41" s="11">
        <f t="shared" si="20"/>
        <v>3896397</v>
      </c>
      <c r="R41" s="11">
        <f t="shared" si="20"/>
        <v>493799</v>
      </c>
      <c r="S41" s="8">
        <f t="shared" si="20"/>
        <v>11490240.029999999</v>
      </c>
      <c r="U41" s="6">
        <f t="shared" si="13"/>
        <v>5.0275926196008673E-2</v>
      </c>
      <c r="V41" s="6">
        <f t="shared" si="13"/>
        <v>6.9215070357583883E-2</v>
      </c>
      <c r="W41" s="6">
        <f t="shared" si="13"/>
        <v>1.6167059893533765E-4</v>
      </c>
      <c r="Y41" s="8">
        <f t="shared" si="21"/>
        <v>1174582251461.7622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128020</v>
      </c>
      <c r="D42" s="2">
        <v>14064</v>
      </c>
      <c r="E42" s="3">
        <v>1899056.42</v>
      </c>
      <c r="G42" s="7">
        <f t="shared" si="14"/>
        <v>14.834060459303233</v>
      </c>
      <c r="H42" s="7">
        <f t="shared" si="15"/>
        <v>178.0087255116388</v>
      </c>
      <c r="I42" s="7">
        <f t="shared" si="16"/>
        <v>135.02960893060296</v>
      </c>
      <c r="J42" s="2">
        <f t="shared" si="17"/>
        <v>10668.333333333334</v>
      </c>
      <c r="K42" s="18">
        <f t="shared" si="18"/>
        <v>9.1026734926052324</v>
      </c>
      <c r="M42" s="5">
        <f t="shared" si="19"/>
        <v>1.6518655752001223E-3</v>
      </c>
      <c r="N42" s="5">
        <f t="shared" si="19"/>
        <v>1.9713299328452667E-3</v>
      </c>
      <c r="O42" s="6">
        <f t="shared" si="19"/>
        <v>2.6720206717335054E-5</v>
      </c>
      <c r="Q42" s="11">
        <f t="shared" ref="Q42:S57" si="22">+Q41+C42</f>
        <v>4024417</v>
      </c>
      <c r="R42" s="11">
        <f t="shared" si="22"/>
        <v>507863</v>
      </c>
      <c r="S42" s="8">
        <f t="shared" si="22"/>
        <v>13389296.449999999</v>
      </c>
      <c r="U42" s="6">
        <f t="shared" si="13"/>
        <v>5.1927791771208799E-2</v>
      </c>
      <c r="V42" s="6">
        <f t="shared" si="13"/>
        <v>7.118640029042915E-2</v>
      </c>
      <c r="W42" s="6">
        <f t="shared" si="13"/>
        <v>1.883908056526727E-4</v>
      </c>
      <c r="Y42" s="8">
        <f t="shared" si="21"/>
        <v>1250500759968.6257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122978</v>
      </c>
      <c r="D43" s="2">
        <v>13638</v>
      </c>
      <c r="E43" s="3">
        <v>1976084.92</v>
      </c>
      <c r="G43" s="7">
        <f t="shared" si="14"/>
        <v>16.068605116362274</v>
      </c>
      <c r="H43" s="7">
        <f t="shared" si="15"/>
        <v>192.82326139634728</v>
      </c>
      <c r="I43" s="7">
        <f t="shared" si="16"/>
        <v>144.89550667253263</v>
      </c>
      <c r="J43" s="2">
        <f t="shared" si="17"/>
        <v>10248.166666666666</v>
      </c>
      <c r="K43" s="18">
        <f t="shared" si="18"/>
        <v>9.0173045901158524</v>
      </c>
      <c r="M43" s="5">
        <f t="shared" si="19"/>
        <v>1.5868077230664008E-3</v>
      </c>
      <c r="N43" s="5">
        <f t="shared" si="19"/>
        <v>1.9116181473367282E-3</v>
      </c>
      <c r="O43" s="6">
        <f t="shared" si="19"/>
        <v>2.7804017298974458E-5</v>
      </c>
      <c r="Q43" s="11">
        <f t="shared" si="22"/>
        <v>4147395</v>
      </c>
      <c r="R43" s="11">
        <f t="shared" si="22"/>
        <v>521501</v>
      </c>
      <c r="S43" s="8">
        <f t="shared" si="22"/>
        <v>15365381.369999999</v>
      </c>
      <c r="U43" s="6">
        <f t="shared" si="13"/>
        <v>5.35145994942752E-2</v>
      </c>
      <c r="V43" s="6">
        <f t="shared" si="13"/>
        <v>7.309801843776588E-2</v>
      </c>
      <c r="W43" s="6">
        <f t="shared" si="13"/>
        <v>2.1619482295164716E-4</v>
      </c>
      <c r="Y43" s="8">
        <f t="shared" si="21"/>
        <v>1197965257379.625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125869</v>
      </c>
      <c r="D44" s="2">
        <v>13770</v>
      </c>
      <c r="E44" s="3">
        <v>2134191.2200000007</v>
      </c>
      <c r="G44" s="7">
        <f t="shared" si="14"/>
        <v>16.955654053023387</v>
      </c>
      <c r="H44" s="7">
        <f t="shared" si="15"/>
        <v>203.46784863628065</v>
      </c>
      <c r="I44" s="7">
        <f t="shared" si="16"/>
        <v>154.98846913580252</v>
      </c>
      <c r="J44" s="2">
        <f t="shared" si="17"/>
        <v>10489.083333333334</v>
      </c>
      <c r="K44" s="18">
        <f t="shared" si="18"/>
        <v>9.1408133623819907</v>
      </c>
      <c r="M44" s="5">
        <f t="shared" si="19"/>
        <v>1.6241108270962676E-3</v>
      </c>
      <c r="N44" s="5">
        <f t="shared" si="19"/>
        <v>1.9301203907337401E-3</v>
      </c>
      <c r="O44" s="6">
        <f t="shared" si="19"/>
        <v>3.002861314290047E-5</v>
      </c>
      <c r="Q44" s="11">
        <f t="shared" si="22"/>
        <v>4273264</v>
      </c>
      <c r="R44" s="11">
        <f t="shared" si="22"/>
        <v>535271</v>
      </c>
      <c r="S44" s="8">
        <f t="shared" si="22"/>
        <v>17499572.59</v>
      </c>
      <c r="U44" s="6">
        <f t="shared" si="13"/>
        <v>5.5138710321371465E-2</v>
      </c>
      <c r="V44" s="6">
        <f t="shared" si="13"/>
        <v>7.5028138828499624E-2</v>
      </c>
      <c r="W44" s="6">
        <f t="shared" si="13"/>
        <v>2.4622343609454763E-4</v>
      </c>
      <c r="Y44" s="8">
        <f t="shared" si="21"/>
        <v>1223714213276.9409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128036</v>
      </c>
      <c r="D45" s="2">
        <v>13893</v>
      </c>
      <c r="E45" s="3">
        <v>2290767.0300000012</v>
      </c>
      <c r="G45" s="7">
        <f t="shared" si="14"/>
        <v>17.891585413477468</v>
      </c>
      <c r="H45" s="7">
        <f t="shared" si="15"/>
        <v>214.69902496172961</v>
      </c>
      <c r="I45" s="7">
        <f t="shared" si="16"/>
        <v>164.88641977974527</v>
      </c>
      <c r="J45" s="2">
        <f t="shared" si="17"/>
        <v>10669.666666666666</v>
      </c>
      <c r="K45" s="18">
        <f t="shared" si="18"/>
        <v>9.2158641042251492</v>
      </c>
      <c r="M45" s="5">
        <f t="shared" si="19"/>
        <v>1.652072026139063E-3</v>
      </c>
      <c r="N45" s="5">
        <f t="shared" si="19"/>
        <v>1.9473611175355012E-3</v>
      </c>
      <c r="O45" s="6">
        <f t="shared" si="19"/>
        <v>3.2231674603356809E-5</v>
      </c>
      <c r="Q45" s="11">
        <f t="shared" si="22"/>
        <v>4401300</v>
      </c>
      <c r="R45" s="11">
        <f t="shared" si="22"/>
        <v>549164</v>
      </c>
      <c r="S45" s="8">
        <f t="shared" si="22"/>
        <v>19790339.620000001</v>
      </c>
      <c r="U45" s="6">
        <f t="shared" si="13"/>
        <v>5.6790782347510532E-2</v>
      </c>
      <c r="V45" s="6">
        <f t="shared" si="13"/>
        <v>7.6975499946035128E-2</v>
      </c>
      <c r="W45" s="6">
        <f t="shared" si="13"/>
        <v>2.7845511069790445E-4</v>
      </c>
      <c r="Y45" s="8">
        <f t="shared" si="21"/>
        <v>1242194731283.7087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126326</v>
      </c>
      <c r="D46" s="2">
        <v>13727</v>
      </c>
      <c r="E46" s="3">
        <v>2401563.0700000003</v>
      </c>
      <c r="G46" s="7">
        <f t="shared" si="14"/>
        <v>19.010837594794424</v>
      </c>
      <c r="H46" s="7">
        <f t="shared" si="15"/>
        <v>228.13005113753309</v>
      </c>
      <c r="I46" s="7">
        <f t="shared" si="16"/>
        <v>174.95177897574126</v>
      </c>
      <c r="J46" s="2">
        <f t="shared" si="17"/>
        <v>10527.166666666666</v>
      </c>
      <c r="K46" s="18">
        <f t="shared" si="18"/>
        <v>9.2027391272674297</v>
      </c>
      <c r="M46" s="5">
        <f t="shared" si="19"/>
        <v>1.6300075820397644E-3</v>
      </c>
      <c r="N46" s="5">
        <f t="shared" si="19"/>
        <v>1.9240931447786528E-3</v>
      </c>
      <c r="O46" s="6">
        <f t="shared" si="19"/>
        <v>3.379060305913281E-5</v>
      </c>
      <c r="Q46" s="11">
        <f t="shared" si="22"/>
        <v>4527626</v>
      </c>
      <c r="R46" s="11">
        <f t="shared" si="22"/>
        <v>562891</v>
      </c>
      <c r="S46" s="8">
        <f t="shared" si="22"/>
        <v>22191902.690000001</v>
      </c>
      <c r="U46" s="6">
        <f t="shared" si="13"/>
        <v>5.8420789929550292E-2</v>
      </c>
      <c r="V46" s="6">
        <f t="shared" si="13"/>
        <v>7.8899593090813777E-2</v>
      </c>
      <c r="W46" s="6">
        <f t="shared" si="13"/>
        <v>3.1224571375703726E-4</v>
      </c>
      <c r="Y46" s="8">
        <f t="shared" si="21"/>
        <v>1222555155089.1311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122230</v>
      </c>
      <c r="D47" s="2">
        <v>13233</v>
      </c>
      <c r="E47" s="3">
        <v>2447347.16</v>
      </c>
      <c r="G47" s="7">
        <f t="shared" si="14"/>
        <v>20.022475333387877</v>
      </c>
      <c r="H47" s="7">
        <f t="shared" si="15"/>
        <v>240.26970400065454</v>
      </c>
      <c r="I47" s="7">
        <f t="shared" si="16"/>
        <v>184.94273105116</v>
      </c>
      <c r="J47" s="2">
        <f t="shared" si="17"/>
        <v>10185.833333333334</v>
      </c>
      <c r="K47" s="18">
        <f t="shared" si="18"/>
        <v>9.2367565933650724</v>
      </c>
      <c r="M47" s="5">
        <f t="shared" si="19"/>
        <v>1.5771561416709182E-3</v>
      </c>
      <c r="N47" s="5">
        <f t="shared" si="19"/>
        <v>1.8548499005504417E-3</v>
      </c>
      <c r="O47" s="6">
        <f t="shared" si="19"/>
        <v>3.4434796847311608E-5</v>
      </c>
      <c r="Q47" s="11">
        <f t="shared" si="22"/>
        <v>4649856</v>
      </c>
      <c r="R47" s="11">
        <f t="shared" si="22"/>
        <v>576124</v>
      </c>
      <c r="S47" s="8">
        <f t="shared" si="22"/>
        <v>24639249.850000001</v>
      </c>
      <c r="U47" s="6">
        <f t="shared" si="13"/>
        <v>5.9997946071221213E-2</v>
      </c>
      <c r="V47" s="6">
        <f t="shared" si="13"/>
        <v>8.0754442991364223E-2</v>
      </c>
      <c r="W47" s="6">
        <f t="shared" si="13"/>
        <v>3.4668051060434888E-4</v>
      </c>
      <c r="Y47" s="8">
        <f t="shared" si="21"/>
        <v>1180251385431.2959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125110</v>
      </c>
      <c r="D48" s="2">
        <v>13423</v>
      </c>
      <c r="E48" s="3">
        <v>2617124.1699999981</v>
      </c>
      <c r="G48" s="7">
        <f t="shared" si="14"/>
        <v>20.918585005195414</v>
      </c>
      <c r="H48" s="7">
        <f t="shared" si="15"/>
        <v>251.02302006234498</v>
      </c>
      <c r="I48" s="7">
        <f t="shared" si="16"/>
        <v>194.97311852789974</v>
      </c>
      <c r="J48" s="2">
        <f t="shared" si="17"/>
        <v>10425.833333333334</v>
      </c>
      <c r="K48" s="18">
        <f t="shared" si="18"/>
        <v>9.3205691723161745</v>
      </c>
      <c r="M48" s="5">
        <f t="shared" si="19"/>
        <v>1.6143173106802633E-3</v>
      </c>
      <c r="N48" s="5">
        <f t="shared" si="19"/>
        <v>1.8814819175612921E-3</v>
      </c>
      <c r="O48" s="6">
        <f t="shared" si="19"/>
        <v>3.6823602548540329E-5</v>
      </c>
      <c r="Q48" s="11">
        <f t="shared" si="22"/>
        <v>4774966</v>
      </c>
      <c r="R48" s="11">
        <f t="shared" si="22"/>
        <v>589547</v>
      </c>
      <c r="S48" s="8">
        <f t="shared" si="22"/>
        <v>27256374.02</v>
      </c>
      <c r="U48" s="6">
        <f t="shared" si="13"/>
        <v>6.1612263381901476E-2</v>
      </c>
      <c r="V48" s="6">
        <f t="shared" si="13"/>
        <v>8.2635924908925504E-2</v>
      </c>
      <c r="W48" s="6">
        <f t="shared" si="13"/>
        <v>3.8350411315288919E-4</v>
      </c>
      <c r="Y48" s="8">
        <f t="shared" si="21"/>
        <v>1205648197648.2034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124133</v>
      </c>
      <c r="D49" s="2">
        <v>13368</v>
      </c>
      <c r="E49" s="3">
        <v>2739507.4699999988</v>
      </c>
      <c r="G49" s="7">
        <f t="shared" si="14"/>
        <v>22.069131254380373</v>
      </c>
      <c r="H49" s="7">
        <f t="shared" si="15"/>
        <v>264.82957505256445</v>
      </c>
      <c r="I49" s="7">
        <f t="shared" si="16"/>
        <v>204.93024162178327</v>
      </c>
      <c r="J49" s="2">
        <f t="shared" si="17"/>
        <v>10344.416666666666</v>
      </c>
      <c r="K49" s="18">
        <f t="shared" si="18"/>
        <v>9.2858318372232205</v>
      </c>
      <c r="M49" s="5">
        <f t="shared" si="19"/>
        <v>1.6017109002211902E-3</v>
      </c>
      <c r="N49" s="5">
        <f t="shared" si="19"/>
        <v>1.8737726494792038E-3</v>
      </c>
      <c r="O49" s="6">
        <f t="shared" si="19"/>
        <v>3.8545566698899617E-5</v>
      </c>
      <c r="Q49" s="11">
        <f t="shared" si="22"/>
        <v>4899099</v>
      </c>
      <c r="R49" s="11">
        <f t="shared" si="22"/>
        <v>602915</v>
      </c>
      <c r="S49" s="8">
        <f t="shared" si="22"/>
        <v>29995881.489999998</v>
      </c>
      <c r="U49" s="6">
        <f t="shared" si="13"/>
        <v>6.3213974282122665E-2</v>
      </c>
      <c r="V49" s="6">
        <f t="shared" si="13"/>
        <v>8.450969755840472E-2</v>
      </c>
      <c r="W49" s="6">
        <f t="shared" si="13"/>
        <v>4.2204967985178882E-4</v>
      </c>
      <c r="Y49" s="8">
        <f t="shared" si="21"/>
        <v>1193163426544.9265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123494</v>
      </c>
      <c r="D50" s="2">
        <v>13129</v>
      </c>
      <c r="E50" s="3">
        <v>2823150.1400000006</v>
      </c>
      <c r="G50" s="7">
        <f t="shared" si="14"/>
        <v>22.860625941341283</v>
      </c>
      <c r="H50" s="7">
        <f t="shared" si="15"/>
        <v>274.32751129609539</v>
      </c>
      <c r="I50" s="7">
        <f t="shared" si="16"/>
        <v>215.03162007769066</v>
      </c>
      <c r="J50" s="2">
        <f t="shared" si="17"/>
        <v>10291.166666666666</v>
      </c>
      <c r="K50" s="18">
        <f t="shared" si="18"/>
        <v>9.4062000152334519</v>
      </c>
      <c r="M50" s="5">
        <f t="shared" si="19"/>
        <v>1.5934657658472418E-3</v>
      </c>
      <c r="N50" s="5">
        <f t="shared" si="19"/>
        <v>1.8402723754497657E-3</v>
      </c>
      <c r="O50" s="6">
        <f t="shared" si="19"/>
        <v>3.9722440334275807E-5</v>
      </c>
      <c r="Q50" s="11">
        <f t="shared" si="22"/>
        <v>5022593</v>
      </c>
      <c r="R50" s="11">
        <f t="shared" si="22"/>
        <v>616044</v>
      </c>
      <c r="S50" s="8">
        <f t="shared" si="22"/>
        <v>32819031.629999999</v>
      </c>
      <c r="U50" s="6">
        <f t="shared" si="13"/>
        <v>6.4807440047969914E-2</v>
      </c>
      <c r="V50" s="6">
        <f t="shared" si="13"/>
        <v>8.6349969933854478E-2</v>
      </c>
      <c r="W50" s="6">
        <f t="shared" si="13"/>
        <v>4.617721201860646E-4</v>
      </c>
      <c r="Y50" s="8">
        <f t="shared" si="21"/>
        <v>1184922778313.7251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124529</v>
      </c>
      <c r="D51" s="2">
        <v>13147</v>
      </c>
      <c r="E51" s="3">
        <v>2958016.7300000004</v>
      </c>
      <c r="G51" s="7">
        <f t="shared" si="14"/>
        <v>23.753637546274366</v>
      </c>
      <c r="H51" s="7">
        <f t="shared" si="15"/>
        <v>285.0436505552924</v>
      </c>
      <c r="I51" s="7">
        <f t="shared" si="16"/>
        <v>224.99556781014684</v>
      </c>
      <c r="J51" s="2">
        <f t="shared" si="17"/>
        <v>10377.416666666666</v>
      </c>
      <c r="K51" s="18">
        <f t="shared" si="18"/>
        <v>9.4720468547957708</v>
      </c>
      <c r="M51" s="5">
        <f t="shared" si="19"/>
        <v>1.6068205609599752E-3</v>
      </c>
      <c r="N51" s="5">
        <f t="shared" si="19"/>
        <v>1.8427954086402674E-3</v>
      </c>
      <c r="O51" s="6">
        <f t="shared" si="19"/>
        <v>4.1620047549158903E-5</v>
      </c>
      <c r="Q51" s="11">
        <f t="shared" si="22"/>
        <v>5147122</v>
      </c>
      <c r="R51" s="11">
        <f t="shared" si="22"/>
        <v>629191</v>
      </c>
      <c r="S51" s="8">
        <f t="shared" si="22"/>
        <v>35777048.359999999</v>
      </c>
      <c r="U51" s="6">
        <f t="shared" si="13"/>
        <v>6.6414260608929881E-2</v>
      </c>
      <c r="V51" s="6">
        <f t="shared" si="13"/>
        <v>8.8192765342494747E-2</v>
      </c>
      <c r="W51" s="6">
        <f t="shared" si="13"/>
        <v>5.0339216773522346E-4</v>
      </c>
      <c r="Y51" s="8">
        <f t="shared" si="21"/>
        <v>1192468228188.7395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122339</v>
      </c>
      <c r="D52" s="2">
        <v>12886</v>
      </c>
      <c r="E52" s="3">
        <v>3028093.0600000024</v>
      </c>
      <c r="G52" s="7">
        <f t="shared" si="14"/>
        <v>24.751657770620998</v>
      </c>
      <c r="H52" s="7">
        <f t="shared" si="15"/>
        <v>297.01989324745199</v>
      </c>
      <c r="I52" s="7">
        <f t="shared" si="16"/>
        <v>234.99092503492182</v>
      </c>
      <c r="J52" s="2">
        <f t="shared" si="17"/>
        <v>10194.916666666666</v>
      </c>
      <c r="K52" s="18">
        <f t="shared" si="18"/>
        <v>9.4939469191370485</v>
      </c>
      <c r="M52" s="5">
        <f t="shared" si="19"/>
        <v>1.5785625886924524E-3</v>
      </c>
      <c r="N52" s="5">
        <f t="shared" si="19"/>
        <v>1.8062114273779937E-3</v>
      </c>
      <c r="O52" s="6">
        <f t="shared" si="19"/>
        <v>4.2606039331115674E-5</v>
      </c>
      <c r="Q52" s="11">
        <f t="shared" si="22"/>
        <v>5269461</v>
      </c>
      <c r="R52" s="11">
        <f t="shared" si="22"/>
        <v>642077</v>
      </c>
      <c r="S52" s="8">
        <f t="shared" si="22"/>
        <v>38805141.420000002</v>
      </c>
      <c r="U52" s="6">
        <f t="shared" si="13"/>
        <v>6.7992823197622329E-2</v>
      </c>
      <c r="V52" s="6">
        <f t="shared" si="13"/>
        <v>8.9998976769872743E-2</v>
      </c>
      <c r="W52" s="6">
        <f t="shared" si="13"/>
        <v>5.4599820706633924E-4</v>
      </c>
      <c r="Y52" s="8">
        <f t="shared" si="21"/>
        <v>1168880969283.761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125090</v>
      </c>
      <c r="D53" s="2">
        <v>12987</v>
      </c>
      <c r="E53" s="3">
        <v>3181390.7299999967</v>
      </c>
      <c r="G53" s="7">
        <f t="shared" si="14"/>
        <v>25.432814213766061</v>
      </c>
      <c r="H53" s="7">
        <f t="shared" si="15"/>
        <v>305.19377056519272</v>
      </c>
      <c r="I53" s="7">
        <f t="shared" si="16"/>
        <v>244.96733117733092</v>
      </c>
      <c r="J53" s="2">
        <f t="shared" si="17"/>
        <v>10424.166666666666</v>
      </c>
      <c r="K53" s="18">
        <f t="shared" si="18"/>
        <v>9.6319396319396322</v>
      </c>
      <c r="M53" s="5">
        <f t="shared" si="19"/>
        <v>1.6140592470065872E-3</v>
      </c>
      <c r="N53" s="5">
        <f t="shared" si="19"/>
        <v>1.8203684469469195E-3</v>
      </c>
      <c r="O53" s="6">
        <f t="shared" si="19"/>
        <v>4.4762976528213621E-5</v>
      </c>
      <c r="Q53" s="11">
        <f t="shared" si="22"/>
        <v>5394551</v>
      </c>
      <c r="R53" s="11">
        <f t="shared" si="22"/>
        <v>655064</v>
      </c>
      <c r="S53" s="8">
        <f t="shared" si="22"/>
        <v>41986532.149999999</v>
      </c>
      <c r="U53" s="6">
        <f t="shared" si="13"/>
        <v>6.9606882444628926E-2</v>
      </c>
      <c r="V53" s="6">
        <f t="shared" si="13"/>
        <v>9.1819345216819656E-2</v>
      </c>
      <c r="W53" s="6">
        <f t="shared" si="13"/>
        <v>5.9076118359455284E-4</v>
      </c>
      <c r="Y53" s="8">
        <f t="shared" si="21"/>
        <v>1193341232283.585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133936</v>
      </c>
      <c r="D54" s="2">
        <v>13850</v>
      </c>
      <c r="E54" s="3">
        <v>3532036.25</v>
      </c>
      <c r="G54" s="7">
        <f t="shared" si="14"/>
        <v>26.371074617727871</v>
      </c>
      <c r="H54" s="7">
        <f t="shared" si="15"/>
        <v>316.45289541273445</v>
      </c>
      <c r="I54" s="7">
        <f t="shared" si="16"/>
        <v>255.02066787003611</v>
      </c>
      <c r="J54" s="2">
        <f t="shared" si="17"/>
        <v>11161.333333333334</v>
      </c>
      <c r="K54" s="18">
        <f t="shared" si="18"/>
        <v>9.6704693140794227</v>
      </c>
      <c r="M54" s="5">
        <f t="shared" si="19"/>
        <v>1.7282008098734852E-3</v>
      </c>
      <c r="N54" s="5">
        <f t="shared" si="19"/>
        <v>1.9413338715804139E-3</v>
      </c>
      <c r="O54" s="6">
        <f t="shared" si="19"/>
        <v>4.9696648155993659E-5</v>
      </c>
      <c r="Q54" s="11">
        <f t="shared" si="22"/>
        <v>5528487</v>
      </c>
      <c r="R54" s="11">
        <f t="shared" si="22"/>
        <v>668914</v>
      </c>
      <c r="S54" s="8">
        <f t="shared" si="22"/>
        <v>45518568.399999999</v>
      </c>
      <c r="U54" s="6">
        <f t="shared" si="13"/>
        <v>7.1335083254502413E-2</v>
      </c>
      <c r="V54" s="6">
        <f t="shared" si="13"/>
        <v>9.3760679088400078E-2</v>
      </c>
      <c r="W54" s="6">
        <f t="shared" si="13"/>
        <v>6.4045783175054646E-4</v>
      </c>
      <c r="Y54" s="8">
        <f t="shared" si="21"/>
        <v>1275043125511.8545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123965</v>
      </c>
      <c r="D55" s="2">
        <v>12949</v>
      </c>
      <c r="E55" s="3">
        <v>3431347.4299999997</v>
      </c>
      <c r="G55" s="7">
        <f t="shared" si="14"/>
        <v>27.679969588190211</v>
      </c>
      <c r="H55" s="7">
        <f t="shared" si="15"/>
        <v>332.15963505828256</v>
      </c>
      <c r="I55" s="7">
        <f t="shared" si="16"/>
        <v>264.98937601359177</v>
      </c>
      <c r="J55" s="2">
        <f t="shared" si="17"/>
        <v>10330.416666666666</v>
      </c>
      <c r="K55" s="18">
        <f t="shared" si="18"/>
        <v>9.5733261255695421</v>
      </c>
      <c r="M55" s="5">
        <f t="shared" si="19"/>
        <v>1.5995431653623119E-3</v>
      </c>
      <c r="N55" s="5">
        <f t="shared" si="19"/>
        <v>1.8150420435447494E-3</v>
      </c>
      <c r="O55" s="6">
        <f t="shared" si="19"/>
        <v>4.8279930855659551E-5</v>
      </c>
      <c r="Q55" s="11">
        <f t="shared" si="22"/>
        <v>5652452</v>
      </c>
      <c r="R55" s="11">
        <f t="shared" si="22"/>
        <v>681863</v>
      </c>
      <c r="S55" s="8">
        <f t="shared" si="22"/>
        <v>48949915.829999998</v>
      </c>
      <c r="U55" s="6">
        <f t="shared" si="13"/>
        <v>7.2934626419864715E-2</v>
      </c>
      <c r="V55" s="6">
        <f t="shared" si="13"/>
        <v>9.5575721131944819E-2</v>
      </c>
      <c r="W55" s="6">
        <f t="shared" si="13"/>
        <v>6.8873776260620597E-4</v>
      </c>
      <c r="Y55" s="8">
        <f t="shared" si="21"/>
        <v>1176655335670.1917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124755</v>
      </c>
      <c r="D56" s="2">
        <v>12879</v>
      </c>
      <c r="E56" s="3">
        <v>3541994.9100000039</v>
      </c>
      <c r="G56" s="7">
        <f t="shared" si="14"/>
        <v>28.391606829385626</v>
      </c>
      <c r="H56" s="7">
        <f t="shared" si="15"/>
        <v>340.69928195262753</v>
      </c>
      <c r="I56" s="7">
        <f t="shared" si="16"/>
        <v>275.02095737246708</v>
      </c>
      <c r="J56" s="2">
        <f t="shared" si="17"/>
        <v>10396.25</v>
      </c>
      <c r="K56" s="18">
        <f t="shared" si="18"/>
        <v>9.6866992778942471</v>
      </c>
      <c r="M56" s="5">
        <f t="shared" si="19"/>
        <v>1.6097366804725141E-3</v>
      </c>
      <c r="N56" s="5">
        <f t="shared" si="19"/>
        <v>1.8052302478039099E-3</v>
      </c>
      <c r="O56" s="6">
        <f t="shared" si="19"/>
        <v>4.9836769034460111E-5</v>
      </c>
      <c r="Q56" s="11">
        <f t="shared" si="22"/>
        <v>5777207</v>
      </c>
      <c r="R56" s="11">
        <f t="shared" si="22"/>
        <v>694742</v>
      </c>
      <c r="S56" s="8">
        <f t="shared" si="22"/>
        <v>52491910.740000002</v>
      </c>
      <c r="U56" s="6">
        <f t="shared" si="13"/>
        <v>7.4544363100337227E-2</v>
      </c>
      <c r="V56" s="6">
        <f t="shared" si="13"/>
        <v>9.738095137974874E-2</v>
      </c>
      <c r="W56" s="6">
        <f t="shared" si="13"/>
        <v>7.3857453164066615E-4</v>
      </c>
      <c r="Y56" s="8">
        <f t="shared" si="21"/>
        <v>1182259629903.5813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125748</v>
      </c>
      <c r="D57" s="2">
        <v>12925</v>
      </c>
      <c r="E57" s="3">
        <v>3683834.2800000012</v>
      </c>
      <c r="G57" s="7">
        <f t="shared" si="14"/>
        <v>29.295370741482976</v>
      </c>
      <c r="H57" s="7">
        <f t="shared" si="15"/>
        <v>351.54444889779575</v>
      </c>
      <c r="I57" s="7">
        <f t="shared" si="16"/>
        <v>285.01619187620901</v>
      </c>
      <c r="J57" s="2">
        <f t="shared" si="17"/>
        <v>10479</v>
      </c>
      <c r="K57" s="18">
        <f t="shared" si="18"/>
        <v>9.7290522243713742</v>
      </c>
      <c r="M57" s="5">
        <f t="shared" si="19"/>
        <v>1.6225495418705279E-3</v>
      </c>
      <c r="N57" s="5">
        <f t="shared" si="19"/>
        <v>1.8116779992907474E-3</v>
      </c>
      <c r="O57" s="6">
        <f t="shared" si="19"/>
        <v>5.1832485036966504E-5</v>
      </c>
      <c r="Q57" s="11">
        <f t="shared" si="22"/>
        <v>5902955</v>
      </c>
      <c r="R57" s="11">
        <f t="shared" si="22"/>
        <v>707667</v>
      </c>
      <c r="S57" s="8">
        <f t="shared" si="22"/>
        <v>56175745.020000003</v>
      </c>
      <c r="U57" s="6">
        <f t="shared" si="13"/>
        <v>7.6166912642207762E-2</v>
      </c>
      <c r="V57" s="6">
        <f t="shared" si="13"/>
        <v>9.9192629379039485E-2</v>
      </c>
      <c r="W57" s="6">
        <f t="shared" si="13"/>
        <v>7.9040701667763261E-4</v>
      </c>
      <c r="Y57" s="8">
        <f t="shared" si="21"/>
        <v>1189247336006.4375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127739</v>
      </c>
      <c r="D58" s="2">
        <v>12991</v>
      </c>
      <c r="E58" s="3">
        <v>3832021.849999994</v>
      </c>
      <c r="G58" s="7">
        <f t="shared" si="14"/>
        <v>29.998840213247277</v>
      </c>
      <c r="H58" s="7">
        <f t="shared" si="15"/>
        <v>359.98608255896733</v>
      </c>
      <c r="I58" s="7">
        <f t="shared" si="16"/>
        <v>294.97512508659793</v>
      </c>
      <c r="J58" s="2">
        <f t="shared" si="17"/>
        <v>10644.916666666666</v>
      </c>
      <c r="K58" s="18">
        <f t="shared" si="18"/>
        <v>9.8328843045185135</v>
      </c>
      <c r="M58" s="5">
        <f t="shared" si="19"/>
        <v>1.6482397805849744E-3</v>
      </c>
      <c r="N58" s="5">
        <f t="shared" si="19"/>
        <v>1.8209291209892533E-3</v>
      </c>
      <c r="O58" s="6">
        <f t="shared" si="19"/>
        <v>5.3917521827679319E-5</v>
      </c>
      <c r="Q58" s="11">
        <f t="shared" ref="Q58:S73" si="23">+Q57+C58</f>
        <v>6030694</v>
      </c>
      <c r="R58" s="11">
        <f t="shared" si="23"/>
        <v>720658</v>
      </c>
      <c r="S58" s="8">
        <f t="shared" si="23"/>
        <v>60007766.869999997</v>
      </c>
      <c r="U58" s="6">
        <f t="shared" si="13"/>
        <v>7.781515242279273E-2</v>
      </c>
      <c r="V58" s="6">
        <f t="shared" si="13"/>
        <v>0.10101355850002873</v>
      </c>
      <c r="W58" s="6">
        <f t="shared" si="13"/>
        <v>8.4432453850531199E-4</v>
      </c>
      <c r="Y58" s="8">
        <f t="shared" si="21"/>
        <v>1206163163235.5034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128444</v>
      </c>
      <c r="D59" s="2">
        <v>13195</v>
      </c>
      <c r="E59" s="3">
        <v>4023989.1099999994</v>
      </c>
      <c r="G59" s="7">
        <f t="shared" si="14"/>
        <v>31.328743343402568</v>
      </c>
      <c r="H59" s="7">
        <f t="shared" si="15"/>
        <v>375.94492012083083</v>
      </c>
      <c r="I59" s="7">
        <f t="shared" si="16"/>
        <v>304.9631762031072</v>
      </c>
      <c r="J59" s="2">
        <f t="shared" si="17"/>
        <v>10703.666666666666</v>
      </c>
      <c r="K59" s="18">
        <f t="shared" si="18"/>
        <v>9.734293292913982</v>
      </c>
      <c r="M59" s="5">
        <f t="shared" si="19"/>
        <v>1.6573365250820535E-3</v>
      </c>
      <c r="N59" s="5">
        <f t="shared" si="19"/>
        <v>1.8495234971482716E-3</v>
      </c>
      <c r="O59" s="6">
        <f t="shared" si="19"/>
        <v>5.6618549988896642E-5</v>
      </c>
      <c r="Q59" s="11">
        <f t="shared" si="23"/>
        <v>6159138</v>
      </c>
      <c r="R59" s="11">
        <f t="shared" si="23"/>
        <v>733853</v>
      </c>
      <c r="S59" s="8">
        <f t="shared" si="23"/>
        <v>64031755.979999997</v>
      </c>
      <c r="U59" s="6">
        <f t="shared" si="13"/>
        <v>7.9472488947874786E-2</v>
      </c>
      <c r="V59" s="6">
        <f t="shared" si="13"/>
        <v>0.102863081997177</v>
      </c>
      <c r="W59" s="6">
        <f t="shared" si="13"/>
        <v>9.0094308849420857E-4</v>
      </c>
      <c r="Y59" s="8">
        <f t="shared" si="21"/>
        <v>1209186182083.708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128747</v>
      </c>
      <c r="D60" s="2">
        <v>13112</v>
      </c>
      <c r="E60" s="3">
        <v>4129678.1199999973</v>
      </c>
      <c r="G60" s="7">
        <f t="shared" si="14"/>
        <v>32.075917264091572</v>
      </c>
      <c r="H60" s="7">
        <f t="shared" si="15"/>
        <v>384.91100716909887</v>
      </c>
      <c r="I60" s="7">
        <f t="shared" si="16"/>
        <v>314.95409701037198</v>
      </c>
      <c r="J60" s="2">
        <f t="shared" si="17"/>
        <v>10728.916666666666</v>
      </c>
      <c r="K60" s="18">
        <f t="shared" si="18"/>
        <v>9.8190207443563153</v>
      </c>
      <c r="M60" s="5">
        <f t="shared" si="19"/>
        <v>1.6612461897382452E-3</v>
      </c>
      <c r="N60" s="5">
        <f t="shared" si="19"/>
        <v>1.8378895107698475E-3</v>
      </c>
      <c r="O60" s="6">
        <f t="shared" si="19"/>
        <v>5.8105621233968144E-5</v>
      </c>
      <c r="Q60" s="11">
        <f t="shared" si="23"/>
        <v>6287885</v>
      </c>
      <c r="R60" s="11">
        <f t="shared" si="23"/>
        <v>746965</v>
      </c>
      <c r="S60" s="8">
        <f t="shared" si="23"/>
        <v>68161434.099999994</v>
      </c>
      <c r="U60" s="6">
        <f t="shared" si="13"/>
        <v>8.1133735137613031E-2</v>
      </c>
      <c r="V60" s="6">
        <f t="shared" si="13"/>
        <v>0.10470097150794686</v>
      </c>
      <c r="W60" s="6">
        <f t="shared" si="13"/>
        <v>9.5904870972817672E-4</v>
      </c>
      <c r="Y60" s="8">
        <f t="shared" si="21"/>
        <v>1209994634398.7615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162053</v>
      </c>
      <c r="D61" s="2">
        <v>15924</v>
      </c>
      <c r="E61" s="3">
        <v>5174823.6200000048</v>
      </c>
      <c r="G61" s="7">
        <f t="shared" si="14"/>
        <v>31.932908492900498</v>
      </c>
      <c r="H61" s="7">
        <f t="shared" si="15"/>
        <v>383.194901914806</v>
      </c>
      <c r="I61" s="7">
        <f t="shared" si="16"/>
        <v>324.97008414971145</v>
      </c>
      <c r="J61" s="2">
        <f t="shared" si="17"/>
        <v>13504.416666666666</v>
      </c>
      <c r="K61" s="18">
        <f t="shared" si="18"/>
        <v>10.176651595076613</v>
      </c>
      <c r="M61" s="5">
        <f t="shared" si="19"/>
        <v>2.0909996255109001E-3</v>
      </c>
      <c r="N61" s="5">
        <f t="shared" si="19"/>
        <v>2.232043362530434E-3</v>
      </c>
      <c r="O61" s="6">
        <f t="shared" si="19"/>
        <v>7.2811084176292257E-5</v>
      </c>
      <c r="Q61" s="11">
        <f t="shared" si="23"/>
        <v>6449938</v>
      </c>
      <c r="R61" s="11">
        <f t="shared" si="23"/>
        <v>762889</v>
      </c>
      <c r="S61" s="8">
        <f t="shared" si="23"/>
        <v>73336257.719999999</v>
      </c>
      <c r="U61" s="6">
        <f t="shared" si="13"/>
        <v>8.3224734763123934E-2</v>
      </c>
      <c r="V61" s="6">
        <f t="shared" si="13"/>
        <v>0.10693301487047729</v>
      </c>
      <c r="W61" s="6">
        <f t="shared" si="13"/>
        <v>1.0318597939044691E-3</v>
      </c>
      <c r="Y61" s="8">
        <f t="shared" si="21"/>
        <v>1523504532772.7114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131359</v>
      </c>
      <c r="D62" s="2">
        <v>13232</v>
      </c>
      <c r="E62" s="3">
        <v>4432990.9600000083</v>
      </c>
      <c r="G62" s="7">
        <f t="shared" si="14"/>
        <v>33.747143020272752</v>
      </c>
      <c r="H62" s="7">
        <f t="shared" si="15"/>
        <v>404.96571624327305</v>
      </c>
      <c r="I62" s="7">
        <f t="shared" si="16"/>
        <v>335.02047762998853</v>
      </c>
      <c r="J62" s="2">
        <f t="shared" si="17"/>
        <v>10946.583333333334</v>
      </c>
      <c r="K62" s="18">
        <f t="shared" si="18"/>
        <v>9.9273730350665055</v>
      </c>
      <c r="M62" s="5">
        <f t="shared" si="19"/>
        <v>1.6949493055203318E-3</v>
      </c>
      <c r="N62" s="5">
        <f t="shared" si="19"/>
        <v>1.8547097320398584E-3</v>
      </c>
      <c r="O62" s="6">
        <f t="shared" si="19"/>
        <v>6.2373310018497399E-5</v>
      </c>
      <c r="Q62" s="11">
        <f t="shared" si="23"/>
        <v>6581297</v>
      </c>
      <c r="R62" s="11">
        <f t="shared" si="23"/>
        <v>776121</v>
      </c>
      <c r="S62" s="8">
        <f t="shared" si="23"/>
        <v>77769248.680000007</v>
      </c>
      <c r="U62" s="6">
        <f t="shared" si="13"/>
        <v>8.4919684068644266E-2</v>
      </c>
      <c r="V62" s="6">
        <f t="shared" si="13"/>
        <v>0.10878772460251715</v>
      </c>
      <c r="W62" s="6">
        <f t="shared" si="13"/>
        <v>1.0942331039229664E-3</v>
      </c>
      <c r="Y62" s="8">
        <f t="shared" si="21"/>
        <v>1229884514768.8003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133651</v>
      </c>
      <c r="D63" s="2">
        <v>13420</v>
      </c>
      <c r="E63" s="3">
        <v>4630025.8199999928</v>
      </c>
      <c r="G63" s="7">
        <f t="shared" si="14"/>
        <v>34.642657518462208</v>
      </c>
      <c r="H63" s="7">
        <f t="shared" si="15"/>
        <v>415.71189022154647</v>
      </c>
      <c r="I63" s="7">
        <f t="shared" si="16"/>
        <v>345.00937555886685</v>
      </c>
      <c r="J63" s="2">
        <f t="shared" si="17"/>
        <v>11137.583333333334</v>
      </c>
      <c r="K63" s="18">
        <f t="shared" si="18"/>
        <v>9.959090909090909</v>
      </c>
      <c r="M63" s="5">
        <f t="shared" si="19"/>
        <v>1.7245234025236021E-3</v>
      </c>
      <c r="N63" s="5">
        <f t="shared" si="19"/>
        <v>1.8810614120295418E-3</v>
      </c>
      <c r="O63" s="6">
        <f t="shared" si="19"/>
        <v>6.5145640600292729E-5</v>
      </c>
      <c r="Q63" s="11">
        <f t="shared" si="23"/>
        <v>6714948</v>
      </c>
      <c r="R63" s="11">
        <f t="shared" si="23"/>
        <v>789541</v>
      </c>
      <c r="S63" s="8">
        <f t="shared" si="23"/>
        <v>82399274.5</v>
      </c>
      <c r="U63" s="6">
        <f t="shared" si="13"/>
        <v>8.6644207471167869E-2</v>
      </c>
      <c r="V63" s="6">
        <f t="shared" si="13"/>
        <v>0.11066878601454669</v>
      </c>
      <c r="W63" s="6">
        <f t="shared" si="13"/>
        <v>1.1593787445232592E-3</v>
      </c>
      <c r="Y63" s="8">
        <f t="shared" si="21"/>
        <v>1248808000991.9126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154046</v>
      </c>
      <c r="D64" s="2">
        <v>15149</v>
      </c>
      <c r="E64" s="3">
        <v>5368766.8900000006</v>
      </c>
      <c r="G64" s="7">
        <f t="shared" si="14"/>
        <v>34.851712410578664</v>
      </c>
      <c r="H64" s="7">
        <f t="shared" si="15"/>
        <v>418.22054892694393</v>
      </c>
      <c r="I64" s="7">
        <f t="shared" si="16"/>
        <v>354.39744471582287</v>
      </c>
      <c r="J64" s="2">
        <f t="shared" si="17"/>
        <v>12837.166666666666</v>
      </c>
      <c r="K64" s="18">
        <f t="shared" si="18"/>
        <v>10.168724008185359</v>
      </c>
      <c r="M64" s="5">
        <f t="shared" si="19"/>
        <v>1.9876838337547103E-3</v>
      </c>
      <c r="N64" s="5">
        <f t="shared" si="19"/>
        <v>2.1234127668282809E-3</v>
      </c>
      <c r="O64" s="6">
        <f t="shared" si="19"/>
        <v>7.5539915300664969E-5</v>
      </c>
      <c r="Q64" s="11">
        <f t="shared" si="23"/>
        <v>6868994</v>
      </c>
      <c r="R64" s="11">
        <f t="shared" si="23"/>
        <v>804690</v>
      </c>
      <c r="S64" s="8">
        <f t="shared" si="23"/>
        <v>87768041.390000001</v>
      </c>
      <c r="U64" s="6">
        <f t="shared" si="13"/>
        <v>8.8631891304922578E-2</v>
      </c>
      <c r="V64" s="6">
        <f t="shared" si="13"/>
        <v>0.11279219878137497</v>
      </c>
      <c r="W64" s="6">
        <f t="shared" si="13"/>
        <v>1.234918659823924E-3</v>
      </c>
      <c r="Y64" s="8">
        <f t="shared" si="21"/>
        <v>1438692836589.7188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158981</v>
      </c>
      <c r="D65" s="2">
        <v>15616</v>
      </c>
      <c r="E65" s="3">
        <v>5695621.3700000048</v>
      </c>
      <c r="G65" s="7">
        <f t="shared" si="14"/>
        <v>35.82579912064967</v>
      </c>
      <c r="H65" s="7">
        <f t="shared" si="15"/>
        <v>429.90958944779607</v>
      </c>
      <c r="I65" s="7">
        <f t="shared" si="16"/>
        <v>364.72985207479536</v>
      </c>
      <c r="J65" s="2">
        <f t="shared" si="17"/>
        <v>13248.416666666666</v>
      </c>
      <c r="K65" s="18">
        <f t="shared" si="18"/>
        <v>10.180648053278688</v>
      </c>
      <c r="M65" s="5">
        <f t="shared" si="19"/>
        <v>2.0513610452342654E-3</v>
      </c>
      <c r="N65" s="5">
        <f t="shared" si="19"/>
        <v>2.1888714612707397E-3</v>
      </c>
      <c r="O65" s="6">
        <f t="shared" si="19"/>
        <v>8.0138840946111125E-5</v>
      </c>
      <c r="Q65" s="11">
        <f t="shared" si="23"/>
        <v>7027975</v>
      </c>
      <c r="R65" s="11">
        <f t="shared" si="23"/>
        <v>820306</v>
      </c>
      <c r="S65" s="8">
        <f t="shared" si="23"/>
        <v>93463662.760000005</v>
      </c>
      <c r="U65" s="6">
        <f t="shared" si="13"/>
        <v>9.068325235015684E-2</v>
      </c>
      <c r="V65" s="6">
        <f t="shared" si="13"/>
        <v>0.11498107024264571</v>
      </c>
      <c r="W65" s="6">
        <f t="shared" si="13"/>
        <v>1.3150575007700351E-3</v>
      </c>
      <c r="Y65" s="8">
        <f t="shared" si="21"/>
        <v>1481505590001.4524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135387</v>
      </c>
      <c r="D66" s="2">
        <v>13524</v>
      </c>
      <c r="E66" s="3">
        <v>5071397.1799999923</v>
      </c>
      <c r="G66" s="7">
        <f t="shared" si="14"/>
        <v>37.458523935089723</v>
      </c>
      <c r="H66" s="7">
        <f t="shared" si="15"/>
        <v>449.5022872210767</v>
      </c>
      <c r="I66" s="7">
        <f t="shared" si="16"/>
        <v>374.99239721975687</v>
      </c>
      <c r="J66" s="2">
        <f t="shared" si="17"/>
        <v>11282.25</v>
      </c>
      <c r="K66" s="18">
        <f t="shared" si="18"/>
        <v>10.010869565217391</v>
      </c>
      <c r="M66" s="5">
        <f t="shared" si="19"/>
        <v>1.7469233293986796E-3</v>
      </c>
      <c r="N66" s="5">
        <f t="shared" si="19"/>
        <v>1.8956389371302179E-3</v>
      </c>
      <c r="O66" s="6">
        <f t="shared" si="19"/>
        <v>7.1355847866441929E-5</v>
      </c>
      <c r="Q66" s="11">
        <f t="shared" si="23"/>
        <v>7163362</v>
      </c>
      <c r="R66" s="11">
        <f t="shared" si="23"/>
        <v>833830</v>
      </c>
      <c r="S66" s="8">
        <f t="shared" si="23"/>
        <v>98535059.939999998</v>
      </c>
      <c r="U66" s="6">
        <f t="shared" si="13"/>
        <v>9.2430175679555526E-2</v>
      </c>
      <c r="V66" s="6">
        <f t="shared" si="13"/>
        <v>0.11687670917977593</v>
      </c>
      <c r="W66" s="6">
        <f t="shared" si="13"/>
        <v>1.3864133486364771E-3</v>
      </c>
      <c r="Y66" s="8">
        <f t="shared" si="21"/>
        <v>1256968040164.687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158106</v>
      </c>
      <c r="D67" s="2">
        <v>15788</v>
      </c>
      <c r="E67" s="3">
        <v>6072040.6200000048</v>
      </c>
      <c r="G67" s="7">
        <f t="shared" si="14"/>
        <v>38.404871541877</v>
      </c>
      <c r="H67" s="7">
        <f t="shared" si="15"/>
        <v>460.858458502524</v>
      </c>
      <c r="I67" s="7">
        <f t="shared" si="16"/>
        <v>384.5984684570563</v>
      </c>
      <c r="J67" s="2">
        <f t="shared" si="17"/>
        <v>13175.5</v>
      </c>
      <c r="K67" s="18">
        <f t="shared" si="18"/>
        <v>10.01431466936914</v>
      </c>
      <c r="M67" s="5">
        <f t="shared" si="19"/>
        <v>2.04007075951094E-3</v>
      </c>
      <c r="N67" s="5">
        <f t="shared" si="19"/>
        <v>2.2129804450910884E-3</v>
      </c>
      <c r="O67" s="6">
        <f t="shared" si="19"/>
        <v>8.5435155508679119E-5</v>
      </c>
      <c r="Q67" s="11">
        <f t="shared" si="23"/>
        <v>7321468</v>
      </c>
      <c r="R67" s="11">
        <f t="shared" si="23"/>
        <v>849618</v>
      </c>
      <c r="S67" s="8">
        <f t="shared" si="23"/>
        <v>104607100.56</v>
      </c>
      <c r="U67" s="6">
        <f t="shared" si="13"/>
        <v>9.4470246439066458E-2</v>
      </c>
      <c r="V67" s="6">
        <f t="shared" si="13"/>
        <v>0.11908968962486702</v>
      </c>
      <c r="W67" s="6">
        <f t="shared" si="13"/>
        <v>1.4718485041451562E-3</v>
      </c>
      <c r="Y67" s="8">
        <f t="shared" si="21"/>
        <v>1464740240492.416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139759</v>
      </c>
      <c r="D68" s="2">
        <v>13882</v>
      </c>
      <c r="E68" s="3">
        <v>5482525.5699999928</v>
      </c>
      <c r="G68" s="7">
        <f t="shared" si="14"/>
        <v>39.228425861661812</v>
      </c>
      <c r="H68" s="7">
        <f t="shared" si="15"/>
        <v>470.74111033994177</v>
      </c>
      <c r="I68" s="7">
        <f t="shared" si="16"/>
        <v>394.93773015415593</v>
      </c>
      <c r="J68" s="2">
        <f t="shared" si="17"/>
        <v>11646.583333333334</v>
      </c>
      <c r="K68" s="18">
        <f t="shared" si="18"/>
        <v>10.067641550208904</v>
      </c>
      <c r="M68" s="5">
        <f t="shared" si="19"/>
        <v>1.8033360484642547E-3</v>
      </c>
      <c r="N68" s="5">
        <f t="shared" si="19"/>
        <v>1.9458192639190835E-3</v>
      </c>
      <c r="O68" s="6">
        <f t="shared" si="19"/>
        <v>7.7140528854574523E-5</v>
      </c>
      <c r="Q68" s="11">
        <f t="shared" si="23"/>
        <v>7461227</v>
      </c>
      <c r="R68" s="11">
        <f t="shared" si="23"/>
        <v>863500</v>
      </c>
      <c r="S68" s="8">
        <f t="shared" si="23"/>
        <v>110089626.13</v>
      </c>
      <c r="U68" s="6">
        <f t="shared" si="13"/>
        <v>9.6273582487530721E-2</v>
      </c>
      <c r="V68" s="6">
        <f t="shared" si="13"/>
        <v>0.1210355088887861</v>
      </c>
      <c r="W68" s="6">
        <f t="shared" si="13"/>
        <v>1.5489890329997307E-3</v>
      </c>
      <c r="Y68" s="8">
        <f t="shared" si="21"/>
        <v>1292342240153.8608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154640</v>
      </c>
      <c r="D69" s="2">
        <v>15079</v>
      </c>
      <c r="E69" s="3">
        <v>6101092.0200000107</v>
      </c>
      <c r="G69" s="7">
        <f t="shared" si="14"/>
        <v>39.453517977237524</v>
      </c>
      <c r="H69" s="7">
        <f t="shared" si="15"/>
        <v>473.44221572685029</v>
      </c>
      <c r="I69" s="7">
        <f t="shared" si="16"/>
        <v>404.60852974335239</v>
      </c>
      <c r="J69" s="2">
        <f t="shared" si="17"/>
        <v>12886.666666666666</v>
      </c>
      <c r="K69" s="18">
        <f t="shared" si="18"/>
        <v>10.255321970952981</v>
      </c>
      <c r="M69" s="5">
        <f t="shared" si="19"/>
        <v>1.995348324862888E-3</v>
      </c>
      <c r="N69" s="5">
        <f t="shared" si="19"/>
        <v>2.1136009710874411E-3</v>
      </c>
      <c r="O69" s="6">
        <f t="shared" si="19"/>
        <v>8.5843916093805982E-5</v>
      </c>
      <c r="Q69" s="11">
        <f t="shared" si="23"/>
        <v>7615867</v>
      </c>
      <c r="R69" s="11">
        <f t="shared" si="23"/>
        <v>878579</v>
      </c>
      <c r="S69" s="8">
        <f t="shared" si="23"/>
        <v>116190718.15000001</v>
      </c>
      <c r="U69" s="6">
        <f t="shared" si="13"/>
        <v>9.8268930812393601E-2</v>
      </c>
      <c r="V69" s="6">
        <f t="shared" si="13"/>
        <v>0.12314910985987354</v>
      </c>
      <c r="W69" s="6">
        <f t="shared" si="13"/>
        <v>1.6348329490935367E-3</v>
      </c>
      <c r="Y69" s="8">
        <f t="shared" si="21"/>
        <v>1429212624435.6816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140844</v>
      </c>
      <c r="D70" s="2">
        <v>13847</v>
      </c>
      <c r="E70" s="3">
        <v>5745527.4899999946</v>
      </c>
      <c r="G70" s="7">
        <f t="shared" si="14"/>
        <v>40.793555210019555</v>
      </c>
      <c r="H70" s="7">
        <f t="shared" si="15"/>
        <v>489.52266252023469</v>
      </c>
      <c r="I70" s="7">
        <f t="shared" si="16"/>
        <v>414.92940636961038</v>
      </c>
      <c r="J70" s="2">
        <f t="shared" si="17"/>
        <v>11737</v>
      </c>
      <c r="K70" s="18">
        <f t="shared" si="18"/>
        <v>10.171445078356323</v>
      </c>
      <c r="M70" s="5">
        <f t="shared" si="19"/>
        <v>1.8173360027611781E-3</v>
      </c>
      <c r="N70" s="5">
        <f t="shared" si="19"/>
        <v>1.9409133660486637E-3</v>
      </c>
      <c r="O70" s="6">
        <f t="shared" si="19"/>
        <v>8.0841032744530605E-5</v>
      </c>
      <c r="Q70" s="11">
        <f t="shared" si="23"/>
        <v>7756711</v>
      </c>
      <c r="R70" s="11">
        <f t="shared" si="23"/>
        <v>892426</v>
      </c>
      <c r="S70" s="8">
        <f t="shared" si="23"/>
        <v>121936245.64</v>
      </c>
      <c r="U70" s="6">
        <f t="shared" si="13"/>
        <v>0.10008626681515478</v>
      </c>
      <c r="V70" s="6">
        <f t="shared" si="13"/>
        <v>0.12509002322592219</v>
      </c>
      <c r="W70" s="6">
        <f t="shared" si="13"/>
        <v>1.7156739818380675E-3</v>
      </c>
      <c r="Y70" s="8">
        <f t="shared" si="21"/>
        <v>1297735133950.52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Bottom 50%</v>
      </c>
      <c r="C71" s="2">
        <v>209585</v>
      </c>
      <c r="D71" s="2">
        <v>20613</v>
      </c>
      <c r="E71" s="3">
        <v>8813466.8900000006</v>
      </c>
      <c r="G71" s="7">
        <f t="shared" si="14"/>
        <v>42.051992699859248</v>
      </c>
      <c r="H71" s="7">
        <f t="shared" si="15"/>
        <v>504.62391239831095</v>
      </c>
      <c r="I71" s="7">
        <f t="shared" si="16"/>
        <v>427.56837384175037</v>
      </c>
      <c r="J71" s="2">
        <f t="shared" si="17"/>
        <v>17465.416666666668</v>
      </c>
      <c r="K71" s="18">
        <f t="shared" si="18"/>
        <v>10.167612671615</v>
      </c>
      <c r="M71" s="5">
        <f t="shared" si="19"/>
        <v>2.7043137523692987E-3</v>
      </c>
      <c r="N71" s="5">
        <f t="shared" si="19"/>
        <v>2.8892935086561062E-3</v>
      </c>
      <c r="O71" s="6">
        <f t="shared" si="19"/>
        <v>1.2400772021148697E-4</v>
      </c>
      <c r="Q71" s="11">
        <f t="shared" si="23"/>
        <v>7966296</v>
      </c>
      <c r="R71" s="11">
        <f t="shared" si="23"/>
        <v>913039</v>
      </c>
      <c r="S71" s="8">
        <f t="shared" si="23"/>
        <v>130749712.53</v>
      </c>
      <c r="U71" s="6">
        <f t="shared" si="13"/>
        <v>0.10279058056752409</v>
      </c>
      <c r="V71" s="6">
        <f t="shared" si="13"/>
        <v>0.1279793167345783</v>
      </c>
      <c r="W71" s="6">
        <f t="shared" si="13"/>
        <v>1.8396817020495543E-3</v>
      </c>
      <c r="Y71" s="8">
        <f t="shared" si="21"/>
        <v>1925571246589.0217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Bottom 50%</v>
      </c>
      <c r="C72" s="2">
        <v>209376</v>
      </c>
      <c r="D72" s="2">
        <v>20505</v>
      </c>
      <c r="E72" s="3">
        <v>9072273.2199999988</v>
      </c>
      <c r="G72" s="7">
        <f t="shared" si="14"/>
        <v>43.330053205716027</v>
      </c>
      <c r="H72" s="7">
        <f t="shared" si="15"/>
        <v>519.96063846859238</v>
      </c>
      <c r="I72" s="7">
        <f t="shared" si="16"/>
        <v>442.44200048768585</v>
      </c>
      <c r="J72" s="2">
        <f t="shared" si="17"/>
        <v>17448</v>
      </c>
      <c r="K72" s="18">
        <f t="shared" si="18"/>
        <v>10.21097293343087</v>
      </c>
      <c r="M72" s="5">
        <f t="shared" si="19"/>
        <v>2.7016169869793845E-3</v>
      </c>
      <c r="N72" s="5">
        <f t="shared" si="19"/>
        <v>2.8741553095130968E-3</v>
      </c>
      <c r="O72" s="6">
        <f t="shared" si="19"/>
        <v>1.2764919108329751E-4</v>
      </c>
      <c r="Q72" s="11">
        <f t="shared" si="23"/>
        <v>8175672</v>
      </c>
      <c r="R72" s="11">
        <f t="shared" si="23"/>
        <v>933544</v>
      </c>
      <c r="S72" s="8">
        <f t="shared" si="23"/>
        <v>139821985.75</v>
      </c>
      <c r="U72" s="6">
        <f t="shared" si="13"/>
        <v>0.10549219755450347</v>
      </c>
      <c r="V72" s="6">
        <f t="shared" si="13"/>
        <v>0.1308534720440914</v>
      </c>
      <c r="W72" s="6">
        <f t="shared" si="13"/>
        <v>1.9673308931328517E-3</v>
      </c>
      <c r="Y72" s="8">
        <f t="shared" si="21"/>
        <v>1918035641744.6226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Bottom 50%</v>
      </c>
      <c r="C73" s="2">
        <v>211354</v>
      </c>
      <c r="D73" s="2">
        <v>20509</v>
      </c>
      <c r="E73" s="3">
        <v>9382353.5800000131</v>
      </c>
      <c r="G73" s="7">
        <f t="shared" si="14"/>
        <v>44.391653718406147</v>
      </c>
      <c r="H73" s="7">
        <f t="shared" si="15"/>
        <v>532.69984462087382</v>
      </c>
      <c r="I73" s="7">
        <f t="shared" si="16"/>
        <v>457.4749417328984</v>
      </c>
      <c r="J73" s="2">
        <f t="shared" si="17"/>
        <v>17612.833333333332</v>
      </c>
      <c r="K73" s="18">
        <f t="shared" si="18"/>
        <v>10.305426885757472</v>
      </c>
      <c r="M73" s="5">
        <f t="shared" si="19"/>
        <v>2.7271394843059417E-3</v>
      </c>
      <c r="N73" s="5">
        <f t="shared" si="19"/>
        <v>2.8747159835554302E-3</v>
      </c>
      <c r="O73" s="6">
        <f t="shared" si="19"/>
        <v>1.3201210059505706E-4</v>
      </c>
      <c r="Q73" s="11">
        <f t="shared" si="23"/>
        <v>8387026</v>
      </c>
      <c r="R73" s="11">
        <f t="shared" si="23"/>
        <v>954053</v>
      </c>
      <c r="S73" s="8">
        <f t="shared" si="23"/>
        <v>149204339.33000001</v>
      </c>
      <c r="U73" s="6">
        <f t="shared" si="13"/>
        <v>0.10821933703880941</v>
      </c>
      <c r="V73" s="6">
        <f t="shared" si="13"/>
        <v>0.13372818802764683</v>
      </c>
      <c r="W73" s="6">
        <f t="shared" si="13"/>
        <v>2.0993429937279091E-3</v>
      </c>
      <c r="Y73" s="8">
        <f t="shared" si="21"/>
        <v>1931453438567.7175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Bottom 50%</v>
      </c>
      <c r="C74" s="2">
        <v>214690</v>
      </c>
      <c r="D74" s="2">
        <v>20816</v>
      </c>
      <c r="E74" s="3">
        <v>9836205.3099999726</v>
      </c>
      <c r="G74" s="7">
        <f t="shared" si="14"/>
        <v>45.815852205505486</v>
      </c>
      <c r="H74" s="7">
        <f t="shared" si="15"/>
        <v>549.79022646606586</v>
      </c>
      <c r="I74" s="7">
        <f t="shared" si="16"/>
        <v>472.53100067255826</v>
      </c>
      <c r="J74" s="2">
        <f t="shared" si="17"/>
        <v>17890.833333333332</v>
      </c>
      <c r="K74" s="18">
        <f t="shared" si="18"/>
        <v>10.31370099923136</v>
      </c>
      <c r="M74" s="5">
        <f t="shared" si="19"/>
        <v>2.7701845050750996E-3</v>
      </c>
      <c r="N74" s="5">
        <f t="shared" si="19"/>
        <v>2.9177477163045413E-3</v>
      </c>
      <c r="O74" s="6">
        <f t="shared" si="19"/>
        <v>1.3839790984058705E-4</v>
      </c>
      <c r="Q74" s="11">
        <f t="shared" ref="Q74:S89" si="24">+Q73+C74</f>
        <v>8601716</v>
      </c>
      <c r="R74" s="11">
        <f t="shared" si="24"/>
        <v>974869</v>
      </c>
      <c r="S74" s="8">
        <f t="shared" si="24"/>
        <v>159040544.63999999</v>
      </c>
      <c r="U74" s="6">
        <f t="shared" si="13"/>
        <v>0.11098952154388451</v>
      </c>
      <c r="V74" s="6">
        <f t="shared" si="13"/>
        <v>0.13664593574395137</v>
      </c>
      <c r="W74" s="6">
        <f t="shared" si="13"/>
        <v>2.2377409035684958E-3</v>
      </c>
      <c r="Y74" s="8">
        <f t="shared" si="21"/>
        <v>1955540789114.45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Bottom 50%</v>
      </c>
      <c r="C75" s="2">
        <v>281180</v>
      </c>
      <c r="D75" s="2">
        <v>27167</v>
      </c>
      <c r="E75" s="3">
        <v>13312012.530000001</v>
      </c>
      <c r="G75" s="7">
        <f t="shared" si="14"/>
        <v>47.343383348744581</v>
      </c>
      <c r="H75" s="7">
        <f t="shared" si="15"/>
        <v>568.12060018493503</v>
      </c>
      <c r="I75" s="7">
        <f t="shared" si="16"/>
        <v>490.00671881326616</v>
      </c>
      <c r="J75" s="2">
        <f t="shared" si="17"/>
        <v>23431.666666666668</v>
      </c>
      <c r="K75" s="18">
        <f t="shared" si="18"/>
        <v>10.350057054514668</v>
      </c>
      <c r="M75" s="5">
        <f t="shared" si="19"/>
        <v>3.6281171882109856E-3</v>
      </c>
      <c r="N75" s="5">
        <f t="shared" si="19"/>
        <v>3.8079579270198635E-3</v>
      </c>
      <c r="O75" s="6">
        <f t="shared" si="19"/>
        <v>1.8730340124668569E-4</v>
      </c>
      <c r="Q75" s="11">
        <f t="shared" si="24"/>
        <v>8882896</v>
      </c>
      <c r="R75" s="11">
        <f t="shared" si="24"/>
        <v>1002036</v>
      </c>
      <c r="S75" s="8">
        <f t="shared" si="24"/>
        <v>172352557.16999999</v>
      </c>
      <c r="U75" s="6">
        <f t="shared" si="13"/>
        <v>0.11461763873209549</v>
      </c>
      <c r="V75" s="6">
        <f t="shared" si="13"/>
        <v>0.14045389367097125</v>
      </c>
      <c r="W75" s="6">
        <f t="shared" si="13"/>
        <v>2.4250443048151817E-3</v>
      </c>
      <c r="Y75" s="8">
        <f t="shared" si="21"/>
        <v>2552203305015.6777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Bottom 50%</v>
      </c>
      <c r="C76" s="2">
        <v>284811</v>
      </c>
      <c r="D76" s="2">
        <v>27365</v>
      </c>
      <c r="E76" s="3">
        <v>13955486.940000027</v>
      </c>
      <c r="G76" s="7">
        <f t="shared" si="14"/>
        <v>48.999114992047453</v>
      </c>
      <c r="H76" s="7">
        <f t="shared" si="15"/>
        <v>587.98937990456943</v>
      </c>
      <c r="I76" s="7">
        <f t="shared" si="16"/>
        <v>509.97576977891566</v>
      </c>
      <c r="J76" s="2">
        <f t="shared" si="17"/>
        <v>23734.25</v>
      </c>
      <c r="K76" s="18">
        <f t="shared" si="18"/>
        <v>10.407856751324685</v>
      </c>
      <c r="M76" s="5">
        <f t="shared" si="19"/>
        <v>3.6749686481668646E-3</v>
      </c>
      <c r="N76" s="5">
        <f t="shared" si="19"/>
        <v>3.8357112921153813E-3</v>
      </c>
      <c r="O76" s="6">
        <f t="shared" si="19"/>
        <v>1.9635724981665914E-4</v>
      </c>
      <c r="Q76" s="11">
        <f t="shared" si="24"/>
        <v>9167707</v>
      </c>
      <c r="R76" s="11">
        <f t="shared" si="24"/>
        <v>1029401</v>
      </c>
      <c r="S76" s="8">
        <f t="shared" si="24"/>
        <v>186308044.11000001</v>
      </c>
      <c r="U76" s="6">
        <f t="shared" si="13"/>
        <v>0.11829260738026236</v>
      </c>
      <c r="V76" s="6">
        <f t="shared" si="13"/>
        <v>0.14428960496308663</v>
      </c>
      <c r="W76" s="6">
        <f t="shared" si="13"/>
        <v>2.6214015546318407E-3</v>
      </c>
      <c r="Y76" s="8">
        <f t="shared" si="21"/>
        <v>2575327269939.9277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Bottom 50%</v>
      </c>
      <c r="C77" s="2">
        <v>286502</v>
      </c>
      <c r="D77" s="2">
        <v>27454</v>
      </c>
      <c r="E77" s="3">
        <v>14549680.549999982</v>
      </c>
      <c r="G77" s="7">
        <f t="shared" si="14"/>
        <v>50.783870793223024</v>
      </c>
      <c r="H77" s="7">
        <f t="shared" si="15"/>
        <v>609.40644951867625</v>
      </c>
      <c r="I77" s="7">
        <f t="shared" si="16"/>
        <v>529.96578094266704</v>
      </c>
      <c r="J77" s="2">
        <f t="shared" si="17"/>
        <v>23875.166666666668</v>
      </c>
      <c r="K77" s="18">
        <f t="shared" si="18"/>
        <v>10.435710643257814</v>
      </c>
      <c r="M77" s="5">
        <f t="shared" si="19"/>
        <v>3.696787931776171E-3</v>
      </c>
      <c r="N77" s="5">
        <f t="shared" si="19"/>
        <v>3.8481862895573056E-3</v>
      </c>
      <c r="O77" s="6">
        <f t="shared" si="19"/>
        <v>2.0471770499961697E-4</v>
      </c>
      <c r="Q77" s="11">
        <f t="shared" si="24"/>
        <v>9454209</v>
      </c>
      <c r="R77" s="11">
        <f t="shared" si="24"/>
        <v>1056855</v>
      </c>
      <c r="S77" s="8">
        <f t="shared" si="24"/>
        <v>200857724.66</v>
      </c>
      <c r="U77" s="6">
        <f t="shared" si="13"/>
        <v>0.12198939531203853</v>
      </c>
      <c r="V77" s="6">
        <f t="shared" si="13"/>
        <v>0.14813779125264392</v>
      </c>
      <c r="W77" s="6">
        <f t="shared" si="13"/>
        <v>2.8261192596314576E-3</v>
      </c>
      <c r="Y77" s="8">
        <f t="shared" si="21"/>
        <v>2579975808405.6597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Bottom 50%</v>
      </c>
      <c r="C78" s="2">
        <v>285606</v>
      </c>
      <c r="D78" s="2">
        <v>27277</v>
      </c>
      <c r="E78" s="3">
        <v>15004828.159999996</v>
      </c>
      <c r="G78" s="7">
        <f t="shared" si="14"/>
        <v>52.536810010994152</v>
      </c>
      <c r="H78" s="7">
        <f t="shared" si="15"/>
        <v>630.44172013192986</v>
      </c>
      <c r="I78" s="7">
        <f t="shared" si="16"/>
        <v>550.09085163324403</v>
      </c>
      <c r="J78" s="2">
        <f t="shared" si="17"/>
        <v>23800.5</v>
      </c>
      <c r="K78" s="18">
        <f t="shared" si="18"/>
        <v>10.470579609194559</v>
      </c>
      <c r="M78" s="5">
        <f t="shared" si="19"/>
        <v>3.6852266791954861E-3</v>
      </c>
      <c r="N78" s="5">
        <f t="shared" si="19"/>
        <v>3.82337646318404E-3</v>
      </c>
      <c r="O78" s="6">
        <f t="shared" si="19"/>
        <v>2.1112174760626125E-4</v>
      </c>
      <c r="Q78" s="11">
        <f t="shared" si="24"/>
        <v>9739815</v>
      </c>
      <c r="R78" s="11">
        <f t="shared" si="24"/>
        <v>1084132</v>
      </c>
      <c r="S78" s="8">
        <f t="shared" si="24"/>
        <v>215862552.81999999</v>
      </c>
      <c r="U78" s="6">
        <f t="shared" si="13"/>
        <v>0.12567462199123403</v>
      </c>
      <c r="V78" s="6">
        <f t="shared" si="13"/>
        <v>0.15196116771582796</v>
      </c>
      <c r="W78" s="6">
        <f t="shared" si="13"/>
        <v>3.0372410072377191E-3</v>
      </c>
      <c r="Y78" s="8">
        <f t="shared" si="21"/>
        <v>2561509025486.6885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Bottom 50%</v>
      </c>
      <c r="C79" s="2">
        <v>288446</v>
      </c>
      <c r="D79" s="2">
        <v>27360</v>
      </c>
      <c r="E79" s="3">
        <v>15593775.810000002</v>
      </c>
      <c r="G79" s="7">
        <f t="shared" si="14"/>
        <v>54.061334911907259</v>
      </c>
      <c r="H79" s="7">
        <f t="shared" si="15"/>
        <v>648.73601894288709</v>
      </c>
      <c r="I79" s="7">
        <f t="shared" si="16"/>
        <v>569.94794627192994</v>
      </c>
      <c r="J79" s="2">
        <f t="shared" si="17"/>
        <v>24037.166666666668</v>
      </c>
      <c r="K79" s="18">
        <f t="shared" si="18"/>
        <v>10.542616959064327</v>
      </c>
      <c r="M79" s="5">
        <f t="shared" si="19"/>
        <v>3.721871720857479E-3</v>
      </c>
      <c r="N79" s="5">
        <f t="shared" si="19"/>
        <v>3.8350104495624639E-3</v>
      </c>
      <c r="O79" s="6">
        <f t="shared" si="19"/>
        <v>2.1940839079808853E-4</v>
      </c>
      <c r="Q79" s="11">
        <f t="shared" si="24"/>
        <v>10028261</v>
      </c>
      <c r="R79" s="11">
        <f t="shared" si="24"/>
        <v>1111492</v>
      </c>
      <c r="S79" s="8">
        <f t="shared" si="24"/>
        <v>231456328.63</v>
      </c>
      <c r="U79" s="6">
        <f t="shared" si="13"/>
        <v>0.1293964937120915</v>
      </c>
      <c r="V79" s="6">
        <f t="shared" si="13"/>
        <v>0.15579617816539043</v>
      </c>
      <c r="W79" s="6">
        <f t="shared" si="13"/>
        <v>3.2566493980358074E-3</v>
      </c>
      <c r="Y79" s="8">
        <f t="shared" si="21"/>
        <v>2577864151525.3813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Bottom 50%</v>
      </c>
      <c r="C80" s="2">
        <v>288790</v>
      </c>
      <c r="D80" s="2">
        <v>27324</v>
      </c>
      <c r="E80" s="3">
        <v>16120826.75</v>
      </c>
      <c r="G80" s="7">
        <f t="shared" si="14"/>
        <v>55.821970116693791</v>
      </c>
      <c r="H80" s="7">
        <f t="shared" si="15"/>
        <v>669.86364140032549</v>
      </c>
      <c r="I80" s="7">
        <f t="shared" si="16"/>
        <v>589.98780376226023</v>
      </c>
      <c r="J80" s="2">
        <f t="shared" si="17"/>
        <v>24065.833333333332</v>
      </c>
      <c r="K80" s="18">
        <f t="shared" si="18"/>
        <v>10.569096764748938</v>
      </c>
      <c r="M80" s="5">
        <f t="shared" si="19"/>
        <v>3.7263104160447065E-3</v>
      </c>
      <c r="N80" s="5">
        <f t="shared" si="19"/>
        <v>3.8299643831814609E-3</v>
      </c>
      <c r="O80" s="6">
        <f t="shared" si="19"/>
        <v>2.2682413154125492E-4</v>
      </c>
      <c r="Q80" s="11">
        <f t="shared" si="24"/>
        <v>10317051</v>
      </c>
      <c r="R80" s="11">
        <f t="shared" si="24"/>
        <v>1138816</v>
      </c>
      <c r="S80" s="8">
        <f t="shared" si="24"/>
        <v>247577155.38</v>
      </c>
      <c r="U80" s="6">
        <f t="shared" si="13"/>
        <v>0.13312280412813621</v>
      </c>
      <c r="V80" s="6">
        <f t="shared" si="13"/>
        <v>0.15962614254857188</v>
      </c>
      <c r="W80" s="6">
        <f t="shared" si="13"/>
        <v>3.4834735295770623E-3</v>
      </c>
      <c r="Y80" s="8">
        <f t="shared" si="21"/>
        <v>2570418241415.4814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Bottom 50%</v>
      </c>
      <c r="C81" s="2">
        <v>285406</v>
      </c>
      <c r="D81" s="2">
        <v>26923</v>
      </c>
      <c r="E81" s="3">
        <v>16423705.830000013</v>
      </c>
      <c r="G81" s="7">
        <f t="shared" si="14"/>
        <v>57.545061526387016</v>
      </c>
      <c r="H81" s="7">
        <f t="shared" si="15"/>
        <v>690.54073831664414</v>
      </c>
      <c r="I81" s="7">
        <f t="shared" si="16"/>
        <v>610.02510232886425</v>
      </c>
      <c r="J81" s="2">
        <f t="shared" si="17"/>
        <v>23783.833333333332</v>
      </c>
      <c r="K81" s="18">
        <f t="shared" si="18"/>
        <v>10.600824573784497</v>
      </c>
      <c r="M81" s="5">
        <f t="shared" si="19"/>
        <v>3.6826460424587257E-3</v>
      </c>
      <c r="N81" s="5">
        <f t="shared" si="19"/>
        <v>3.773756810437508E-3</v>
      </c>
      <c r="O81" s="6">
        <f t="shared" si="19"/>
        <v>2.3108571721228865E-4</v>
      </c>
      <c r="Q81" s="11">
        <f t="shared" si="24"/>
        <v>10602457</v>
      </c>
      <c r="R81" s="11">
        <f t="shared" si="24"/>
        <v>1165739</v>
      </c>
      <c r="S81" s="8">
        <f t="shared" si="24"/>
        <v>264000861.21000001</v>
      </c>
      <c r="U81" s="6">
        <f t="shared" si="13"/>
        <v>0.13680545017059492</v>
      </c>
      <c r="V81" s="6">
        <f t="shared" si="13"/>
        <v>0.16339989935900939</v>
      </c>
      <c r="W81" s="6">
        <f t="shared" si="13"/>
        <v>3.7145592467893512E-3</v>
      </c>
      <c r="Y81" s="8">
        <f t="shared" si="21"/>
        <v>2530143721880.2993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Bottom 50%</v>
      </c>
      <c r="C82" s="2">
        <v>288191</v>
      </c>
      <c r="D82" s="2">
        <v>27108</v>
      </c>
      <c r="E82" s="3">
        <v>17076480.830000013</v>
      </c>
      <c r="G82" s="7">
        <f t="shared" si="14"/>
        <v>59.25403926562597</v>
      </c>
      <c r="H82" s="7">
        <f t="shared" si="15"/>
        <v>711.04847118751161</v>
      </c>
      <c r="I82" s="7">
        <f t="shared" si="16"/>
        <v>629.94248303084009</v>
      </c>
      <c r="J82" s="2">
        <f t="shared" si="17"/>
        <v>24015.916666666668</v>
      </c>
      <c r="K82" s="18">
        <f t="shared" si="18"/>
        <v>10.631215877231813</v>
      </c>
      <c r="M82" s="5">
        <f t="shared" si="19"/>
        <v>3.7185814090181101E-3</v>
      </c>
      <c r="N82" s="5">
        <f t="shared" si="19"/>
        <v>3.7996879848954412E-3</v>
      </c>
      <c r="O82" s="6">
        <f t="shared" si="19"/>
        <v>2.4027042744849552E-4</v>
      </c>
      <c r="Q82" s="11">
        <f t="shared" si="24"/>
        <v>10890648</v>
      </c>
      <c r="R82" s="11">
        <f t="shared" si="24"/>
        <v>1192847</v>
      </c>
      <c r="S82" s="8">
        <f t="shared" si="24"/>
        <v>281077342.04000002</v>
      </c>
      <c r="U82" s="6">
        <f t="shared" si="13"/>
        <v>0.14052403157961305</v>
      </c>
      <c r="V82" s="6">
        <f t="shared" si="13"/>
        <v>0.16719958734390483</v>
      </c>
      <c r="W82" s="6">
        <f t="shared" si="13"/>
        <v>3.954829674237847E-3</v>
      </c>
      <c r="Y82" s="8">
        <f t="shared" si="21"/>
        <v>2544683393908.353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Bottom 50%</v>
      </c>
      <c r="C83" s="2">
        <v>289082</v>
      </c>
      <c r="D83" s="2">
        <v>27077</v>
      </c>
      <c r="E83" s="3">
        <v>17600587.719999969</v>
      </c>
      <c r="G83" s="7">
        <f t="shared" si="14"/>
        <v>60.884412450446476</v>
      </c>
      <c r="H83" s="7">
        <f t="shared" si="15"/>
        <v>730.61294940535777</v>
      </c>
      <c r="I83" s="7">
        <f t="shared" si="16"/>
        <v>650.01985892085418</v>
      </c>
      <c r="J83" s="2">
        <f t="shared" si="17"/>
        <v>24090.166666666668</v>
      </c>
      <c r="K83" s="18">
        <f t="shared" si="18"/>
        <v>10.676293533257008</v>
      </c>
      <c r="M83" s="5">
        <f t="shared" si="19"/>
        <v>3.7300781456803761E-3</v>
      </c>
      <c r="N83" s="5">
        <f t="shared" si="19"/>
        <v>3.7953427610673551E-3</v>
      </c>
      <c r="O83" s="6">
        <f t="shared" si="19"/>
        <v>2.4764474465955471E-4</v>
      </c>
      <c r="Q83" s="11">
        <f t="shared" si="24"/>
        <v>11179730</v>
      </c>
      <c r="R83" s="11">
        <f t="shared" si="24"/>
        <v>1219924</v>
      </c>
      <c r="S83" s="8">
        <f t="shared" si="24"/>
        <v>298677929.75999999</v>
      </c>
      <c r="U83" s="6">
        <f t="shared" si="13"/>
        <v>0.1442541097252934</v>
      </c>
      <c r="V83" s="6">
        <f t="shared" si="13"/>
        <v>0.17099493010497219</v>
      </c>
      <c r="W83" s="6">
        <f t="shared" si="13"/>
        <v>4.2024744188974015E-3</v>
      </c>
      <c r="Y83" s="8">
        <f t="shared" si="21"/>
        <v>2542857026419.2153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Bottom 50%</v>
      </c>
      <c r="C84" s="2">
        <v>288477</v>
      </c>
      <c r="D84" s="2">
        <v>26983</v>
      </c>
      <c r="E84" s="3">
        <v>18081047.720000029</v>
      </c>
      <c r="G84" s="7">
        <f t="shared" si="14"/>
        <v>62.677605909656677</v>
      </c>
      <c r="H84" s="7">
        <f t="shared" si="15"/>
        <v>752.13127091588012</v>
      </c>
      <c r="I84" s="7">
        <f t="shared" si="16"/>
        <v>670.09034280843605</v>
      </c>
      <c r="J84" s="2">
        <f t="shared" si="17"/>
        <v>24039.75</v>
      </c>
      <c r="K84" s="18">
        <f t="shared" si="18"/>
        <v>10.69106474446874</v>
      </c>
      <c r="M84" s="5">
        <f t="shared" si="19"/>
        <v>3.722271719551677E-3</v>
      </c>
      <c r="N84" s="5">
        <f t="shared" si="19"/>
        <v>3.7821669210725134E-3</v>
      </c>
      <c r="O84" s="6">
        <f t="shared" si="19"/>
        <v>2.5440493902987909E-4</v>
      </c>
      <c r="Q84" s="11">
        <f t="shared" si="24"/>
        <v>11468207</v>
      </c>
      <c r="R84" s="11">
        <f t="shared" si="24"/>
        <v>1246907</v>
      </c>
      <c r="S84" s="8">
        <f t="shared" si="24"/>
        <v>316758977.48000002</v>
      </c>
      <c r="U84" s="6">
        <f t="shared" si="13"/>
        <v>0.1479763814448451</v>
      </c>
      <c r="V84" s="6">
        <f t="shared" si="13"/>
        <v>0.17477709702604471</v>
      </c>
      <c r="W84" s="6">
        <f t="shared" si="13"/>
        <v>4.4568793579272802E-3</v>
      </c>
      <c r="Y84" s="8">
        <f t="shared" si="21"/>
        <v>2526916969729.5942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Bottom 50%</v>
      </c>
      <c r="C85" s="2">
        <v>291121</v>
      </c>
      <c r="D85" s="2">
        <v>27140</v>
      </c>
      <c r="E85" s="3">
        <v>18725867.479999959</v>
      </c>
      <c r="G85" s="7">
        <f t="shared" si="14"/>
        <v>64.32331394849551</v>
      </c>
      <c r="H85" s="7">
        <f t="shared" si="15"/>
        <v>771.87976738194607</v>
      </c>
      <c r="I85" s="7">
        <f t="shared" si="16"/>
        <v>689.97300957995424</v>
      </c>
      <c r="J85" s="2">
        <f t="shared" si="17"/>
        <v>24260.083333333332</v>
      </c>
      <c r="K85" s="18">
        <f t="shared" si="18"/>
        <v>10.726639646278556</v>
      </c>
      <c r="M85" s="5">
        <f t="shared" si="19"/>
        <v>3.7563877372116449E-3</v>
      </c>
      <c r="N85" s="5">
        <f t="shared" si="19"/>
        <v>3.8041733772341108E-3</v>
      </c>
      <c r="O85" s="6">
        <f t="shared" si="19"/>
        <v>2.6347771701644386E-4</v>
      </c>
      <c r="Q85" s="11">
        <f t="shared" si="24"/>
        <v>11759328</v>
      </c>
      <c r="R85" s="11">
        <f t="shared" si="24"/>
        <v>1274047</v>
      </c>
      <c r="S85" s="8">
        <f t="shared" si="24"/>
        <v>335484844.95999998</v>
      </c>
      <c r="U85" s="6">
        <f t="shared" si="13"/>
        <v>0.15173276918205675</v>
      </c>
      <c r="V85" s="6">
        <f t="shared" si="13"/>
        <v>0.17858127040327881</v>
      </c>
      <c r="W85" s="6">
        <f t="shared" si="13"/>
        <v>4.7203570749437245E-3</v>
      </c>
      <c r="Y85" s="8">
        <f t="shared" si="21"/>
        <v>2540262608274.9023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Bottom 50%</v>
      </c>
      <c r="C86" s="2">
        <v>359645</v>
      </c>
      <c r="D86" s="2">
        <v>33496</v>
      </c>
      <c r="E86" s="3">
        <v>23865088.879999995</v>
      </c>
      <c r="G86" s="7">
        <f t="shared" si="14"/>
        <v>66.357349274979484</v>
      </c>
      <c r="H86" s="7">
        <f t="shared" si="15"/>
        <v>796.28819129975386</v>
      </c>
      <c r="I86" s="7">
        <f t="shared" si="16"/>
        <v>712.47578457129191</v>
      </c>
      <c r="J86" s="2">
        <f t="shared" si="17"/>
        <v>29970.416666666668</v>
      </c>
      <c r="K86" s="18">
        <f t="shared" si="18"/>
        <v>10.736953666109386</v>
      </c>
      <c r="M86" s="5">
        <f t="shared" si="19"/>
        <v>4.6405654959603805E-3</v>
      </c>
      <c r="N86" s="5">
        <f t="shared" si="19"/>
        <v>4.6950844305023503E-3</v>
      </c>
      <c r="O86" s="6">
        <f t="shared" si="19"/>
        <v>3.357878689044815E-4</v>
      </c>
      <c r="Q86" s="11">
        <f t="shared" si="24"/>
        <v>12118973</v>
      </c>
      <c r="R86" s="11">
        <f t="shared" si="24"/>
        <v>1307543</v>
      </c>
      <c r="S86" s="8">
        <f t="shared" si="24"/>
        <v>359349933.83999997</v>
      </c>
      <c r="U86" s="6">
        <f t="shared" si="13"/>
        <v>0.15637333467801712</v>
      </c>
      <c r="V86" s="6">
        <f t="shared" si="13"/>
        <v>0.18327635483378119</v>
      </c>
      <c r="W86" s="6">
        <f t="shared" si="13"/>
        <v>5.0561449438482056E-3</v>
      </c>
      <c r="Y86" s="8">
        <f t="shared" si="21"/>
        <v>3123235776640.4858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Bottom 50%</v>
      </c>
      <c r="C87" s="2">
        <v>358881</v>
      </c>
      <c r="D87" s="2">
        <v>33410</v>
      </c>
      <c r="E87" s="3">
        <v>24640897.730000019</v>
      </c>
      <c r="G87" s="7">
        <f t="shared" si="14"/>
        <v>68.660357416525315</v>
      </c>
      <c r="H87" s="7">
        <f t="shared" si="15"/>
        <v>823.92428899830384</v>
      </c>
      <c r="I87" s="7">
        <f t="shared" si="16"/>
        <v>737.5306114935654</v>
      </c>
      <c r="J87" s="2">
        <f t="shared" si="17"/>
        <v>29906.75</v>
      </c>
      <c r="K87" s="18">
        <f t="shared" si="18"/>
        <v>10.741724034720143</v>
      </c>
      <c r="M87" s="5">
        <f t="shared" si="19"/>
        <v>4.6307074636259575E-3</v>
      </c>
      <c r="N87" s="5">
        <f t="shared" si="19"/>
        <v>4.6830299385921753E-3</v>
      </c>
      <c r="O87" s="6">
        <f t="shared" si="19"/>
        <v>3.4670369669496844E-4</v>
      </c>
      <c r="Q87" s="11">
        <f t="shared" si="24"/>
        <v>12477854</v>
      </c>
      <c r="R87" s="11">
        <f t="shared" si="24"/>
        <v>1340953</v>
      </c>
      <c r="S87" s="8">
        <f t="shared" si="24"/>
        <v>383990831.56999999</v>
      </c>
      <c r="U87" s="6">
        <f t="shared" si="13"/>
        <v>0.16100404214164307</v>
      </c>
      <c r="V87" s="6">
        <f t="shared" si="13"/>
        <v>0.18795938477237334</v>
      </c>
      <c r="W87" s="6">
        <f t="shared" si="13"/>
        <v>5.4028486405431741E-3</v>
      </c>
      <c r="Y87" s="8">
        <f t="shared" si="21"/>
        <v>3099749335557.1826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Bottom 50%</v>
      </c>
      <c r="C88" s="2">
        <v>358947</v>
      </c>
      <c r="D88" s="2">
        <v>33196</v>
      </c>
      <c r="E88" s="3">
        <v>25313125.819999993</v>
      </c>
      <c r="G88" s="7">
        <f t="shared" si="14"/>
        <v>70.5205108832223</v>
      </c>
      <c r="H88" s="7">
        <f t="shared" si="15"/>
        <v>846.24613059866761</v>
      </c>
      <c r="I88" s="7">
        <f t="shared" si="16"/>
        <v>762.53542053259412</v>
      </c>
      <c r="J88" s="2">
        <f t="shared" si="17"/>
        <v>29912.25</v>
      </c>
      <c r="K88" s="18">
        <f t="shared" si="18"/>
        <v>10.812959392697916</v>
      </c>
      <c r="M88" s="5">
        <f t="shared" si="19"/>
        <v>4.6315590737490879E-3</v>
      </c>
      <c r="N88" s="5">
        <f t="shared" si="19"/>
        <v>4.6530338773273228E-3</v>
      </c>
      <c r="O88" s="6">
        <f t="shared" si="19"/>
        <v>3.5616211685396437E-4</v>
      </c>
      <c r="Q88" s="11">
        <f t="shared" si="24"/>
        <v>12836801</v>
      </c>
      <c r="R88" s="11">
        <f t="shared" si="24"/>
        <v>1374149</v>
      </c>
      <c r="S88" s="8">
        <f t="shared" si="24"/>
        <v>409303957.38999999</v>
      </c>
      <c r="U88" s="6">
        <f t="shared" si="13"/>
        <v>0.16563560121539217</v>
      </c>
      <c r="V88" s="6">
        <f t="shared" si="13"/>
        <v>0.19261241864970066</v>
      </c>
      <c r="W88" s="6">
        <f t="shared" si="13"/>
        <v>5.7590107573971382E-3</v>
      </c>
      <c r="Y88" s="8">
        <f t="shared" si="21"/>
        <v>3086739030959.3091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Bottom 50%</v>
      </c>
      <c r="C89" s="2">
        <v>356282</v>
      </c>
      <c r="D89" s="2">
        <v>33094</v>
      </c>
      <c r="E89" s="3">
        <v>26060816.850000024</v>
      </c>
      <c r="G89" s="7">
        <f t="shared" si="14"/>
        <v>73.146599744023064</v>
      </c>
      <c r="H89" s="7">
        <f t="shared" si="15"/>
        <v>877.75919692827676</v>
      </c>
      <c r="I89" s="7">
        <f t="shared" si="16"/>
        <v>787.47860186136529</v>
      </c>
      <c r="J89" s="2">
        <f t="shared" si="17"/>
        <v>29690.166666666668</v>
      </c>
      <c r="K89" s="18">
        <f t="shared" si="18"/>
        <v>10.765758143470116</v>
      </c>
      <c r="M89" s="5">
        <f t="shared" si="19"/>
        <v>4.5971720892317601E-3</v>
      </c>
      <c r="N89" s="5">
        <f t="shared" si="19"/>
        <v>4.6387366892478134E-3</v>
      </c>
      <c r="O89" s="6">
        <f t="shared" si="19"/>
        <v>3.6668231976731328E-4</v>
      </c>
      <c r="Q89" s="11">
        <f t="shared" si="24"/>
        <v>13193083</v>
      </c>
      <c r="R89" s="11">
        <f t="shared" si="24"/>
        <v>1407243</v>
      </c>
      <c r="S89" s="8">
        <f t="shared" si="24"/>
        <v>435364774.24000001</v>
      </c>
      <c r="U89" s="6">
        <f t="shared" ref="U89:W152" si="26">+Q89/C$16</f>
        <v>0.17023277330462391</v>
      </c>
      <c r="V89" s="6">
        <f t="shared" si="26"/>
        <v>0.19725115533894849</v>
      </c>
      <c r="W89" s="6">
        <f t="shared" si="26"/>
        <v>6.1256930771644517E-3</v>
      </c>
      <c r="Y89" s="8">
        <f t="shared" si="21"/>
        <v>3044842063264.9282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Bottom 50%</v>
      </c>
      <c r="C90" s="2">
        <v>352891</v>
      </c>
      <c r="D90" s="2">
        <v>32537</v>
      </c>
      <c r="E90" s="3">
        <v>26436760.99000001</v>
      </c>
      <c r="G90" s="7">
        <f t="shared" ref="G90:G153" si="27">IF(C90=0,0,+E90/C90)</f>
        <v>74.914806526661238</v>
      </c>
      <c r="H90" s="7">
        <f t="shared" ref="H90:H153" si="28">+G90*12</f>
        <v>898.97767831993485</v>
      </c>
      <c r="I90" s="7">
        <f t="shared" ref="I90:I153" si="29">IF(D90=0,0,E90/D90)</f>
        <v>812.51378399975442</v>
      </c>
      <c r="J90" s="2">
        <f t="shared" ref="J90:J153" si="30">+C90/12</f>
        <v>29407.583333333332</v>
      </c>
      <c r="K90" s="18">
        <f t="shared" ref="K90:K153" si="31">IF(D90=0,0,C90/D90)</f>
        <v>10.845837047054124</v>
      </c>
      <c r="M90" s="5">
        <f t="shared" ref="M90:O153" si="32">+C90/C$16</f>
        <v>4.5534173933599936E-3</v>
      </c>
      <c r="N90" s="5">
        <f t="shared" si="32"/>
        <v>4.5606628288528466E-3</v>
      </c>
      <c r="O90" s="6">
        <f t="shared" si="32"/>
        <v>3.7197194941137116E-4</v>
      </c>
      <c r="Q90" s="11">
        <f t="shared" ref="Q90:S105" si="33">+Q89+C90</f>
        <v>13545974</v>
      </c>
      <c r="R90" s="11">
        <f t="shared" si="33"/>
        <v>1439780</v>
      </c>
      <c r="S90" s="8">
        <f t="shared" si="33"/>
        <v>461801535.23000002</v>
      </c>
      <c r="U90" s="6">
        <f t="shared" si="26"/>
        <v>0.17478619069798393</v>
      </c>
      <c r="V90" s="6">
        <f t="shared" si="26"/>
        <v>0.20181181816780133</v>
      </c>
      <c r="W90" s="6">
        <f t="shared" si="26"/>
        <v>6.4976650265758228E-3</v>
      </c>
      <c r="Y90" s="8">
        <f t="shared" ref="Y90:Y153" si="34">((H90-$H$16)^2)*J90</f>
        <v>3003237244211.3633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Bottom 50%</v>
      </c>
      <c r="C91" s="2">
        <v>356796</v>
      </c>
      <c r="D91" s="2">
        <v>32744</v>
      </c>
      <c r="E91" s="3">
        <v>27423702.139999986</v>
      </c>
      <c r="G91" s="7">
        <f t="shared" si="27"/>
        <v>76.861013408222021</v>
      </c>
      <c r="H91" s="7">
        <f t="shared" si="28"/>
        <v>922.33216089866426</v>
      </c>
      <c r="I91" s="7">
        <f t="shared" si="29"/>
        <v>837.51838932323437</v>
      </c>
      <c r="J91" s="2">
        <f t="shared" si="30"/>
        <v>29733</v>
      </c>
      <c r="K91" s="18">
        <f t="shared" si="31"/>
        <v>10.896530662106034</v>
      </c>
      <c r="M91" s="5">
        <f t="shared" si="32"/>
        <v>4.6038043256452334E-3</v>
      </c>
      <c r="N91" s="5">
        <f t="shared" si="32"/>
        <v>4.5896777105436156E-3</v>
      </c>
      <c r="O91" s="6">
        <f t="shared" si="32"/>
        <v>3.8585846234911932E-4</v>
      </c>
      <c r="Q91" s="11">
        <f t="shared" si="33"/>
        <v>13902770</v>
      </c>
      <c r="R91" s="11">
        <f t="shared" si="33"/>
        <v>1472524</v>
      </c>
      <c r="S91" s="8">
        <f t="shared" si="33"/>
        <v>489225237.37</v>
      </c>
      <c r="U91" s="6">
        <f t="shared" si="26"/>
        <v>0.17938999502362915</v>
      </c>
      <c r="V91" s="6">
        <f t="shared" si="26"/>
        <v>0.20640149587834494</v>
      </c>
      <c r="W91" s="6">
        <f t="shared" si="26"/>
        <v>6.8835234889249421E-3</v>
      </c>
      <c r="Y91" s="8">
        <f t="shared" si="34"/>
        <v>3022451771421.5874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Bottom 50%</v>
      </c>
      <c r="C92" s="2">
        <v>354901</v>
      </c>
      <c r="D92" s="2">
        <v>32661</v>
      </c>
      <c r="E92" s="3">
        <v>28168746.300000012</v>
      </c>
      <c r="G92" s="7">
        <f t="shared" si="27"/>
        <v>79.370715495307181</v>
      </c>
      <c r="H92" s="7">
        <f t="shared" si="28"/>
        <v>952.44858594368611</v>
      </c>
      <c r="I92" s="7">
        <f t="shared" si="29"/>
        <v>862.45817029484738</v>
      </c>
      <c r="J92" s="2">
        <f t="shared" si="30"/>
        <v>29575.083333333332</v>
      </c>
      <c r="K92" s="18">
        <f t="shared" si="31"/>
        <v>10.866201279813845</v>
      </c>
      <c r="M92" s="5">
        <f t="shared" si="32"/>
        <v>4.5793527925644317E-3</v>
      </c>
      <c r="N92" s="5">
        <f t="shared" si="32"/>
        <v>4.5780437241651917E-3</v>
      </c>
      <c r="O92" s="6">
        <f t="shared" si="32"/>
        <v>3.9634142312852785E-4</v>
      </c>
      <c r="Q92" s="11">
        <f t="shared" si="33"/>
        <v>14257671</v>
      </c>
      <c r="R92" s="11">
        <f t="shared" si="33"/>
        <v>1505185</v>
      </c>
      <c r="S92" s="8">
        <f t="shared" si="33"/>
        <v>517393983.67000002</v>
      </c>
      <c r="U92" s="6">
        <f t="shared" si="26"/>
        <v>0.18396934781619359</v>
      </c>
      <c r="V92" s="6">
        <f t="shared" si="26"/>
        <v>0.21097953960251015</v>
      </c>
      <c r="W92" s="6">
        <f t="shared" si="26"/>
        <v>7.2798649120534705E-3</v>
      </c>
      <c r="Y92" s="8">
        <f t="shared" si="34"/>
        <v>2988465323054.897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Bottom 50%</v>
      </c>
      <c r="C93" s="2">
        <v>349061</v>
      </c>
      <c r="D93" s="2">
        <v>31973</v>
      </c>
      <c r="E93" s="3">
        <v>28375163.829999983</v>
      </c>
      <c r="G93" s="7">
        <f t="shared" si="27"/>
        <v>81.289986076932067</v>
      </c>
      <c r="H93" s="7">
        <f t="shared" si="28"/>
        <v>975.47983292318486</v>
      </c>
      <c r="I93" s="7">
        <f t="shared" si="29"/>
        <v>887.47267475682554</v>
      </c>
      <c r="J93" s="2">
        <f t="shared" si="30"/>
        <v>29088.416666666668</v>
      </c>
      <c r="K93" s="18">
        <f t="shared" si="31"/>
        <v>10.917367779063586</v>
      </c>
      <c r="M93" s="5">
        <f t="shared" si="32"/>
        <v>4.503998199851038E-3</v>
      </c>
      <c r="N93" s="5">
        <f t="shared" si="32"/>
        <v>4.4816077888837963E-3</v>
      </c>
      <c r="O93" s="6">
        <f t="shared" si="32"/>
        <v>3.992457702630279E-4</v>
      </c>
      <c r="Q93" s="11">
        <f t="shared" si="33"/>
        <v>14606732</v>
      </c>
      <c r="R93" s="11">
        <f t="shared" si="33"/>
        <v>1537158</v>
      </c>
      <c r="S93" s="8">
        <f t="shared" si="33"/>
        <v>545769147.5</v>
      </c>
      <c r="U93" s="6">
        <f t="shared" si="26"/>
        <v>0.18847334601604462</v>
      </c>
      <c r="V93" s="6">
        <f t="shared" si="26"/>
        <v>0.21546114739139394</v>
      </c>
      <c r="W93" s="6">
        <f t="shared" si="26"/>
        <v>7.6791106823164978E-3</v>
      </c>
      <c r="Y93" s="8">
        <f t="shared" si="34"/>
        <v>2925835887455.8604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Bottom 50%</v>
      </c>
      <c r="C94" s="2">
        <v>349059</v>
      </c>
      <c r="D94" s="2">
        <v>31951</v>
      </c>
      <c r="E94" s="3">
        <v>29157237.200000048</v>
      </c>
      <c r="G94" s="7">
        <f t="shared" si="27"/>
        <v>83.530970981983131</v>
      </c>
      <c r="H94" s="7">
        <f t="shared" si="28"/>
        <v>1002.3716517837976</v>
      </c>
      <c r="I94" s="7">
        <f t="shared" si="29"/>
        <v>912.56102156427175</v>
      </c>
      <c r="J94" s="2">
        <f t="shared" si="30"/>
        <v>29088.25</v>
      </c>
      <c r="K94" s="18">
        <f t="shared" si="31"/>
        <v>10.924822384275922</v>
      </c>
      <c r="M94" s="5">
        <f t="shared" si="32"/>
        <v>4.5039723934836703E-3</v>
      </c>
      <c r="N94" s="5">
        <f t="shared" si="32"/>
        <v>4.4785240816509605E-3</v>
      </c>
      <c r="O94" s="6">
        <f t="shared" si="32"/>
        <v>4.1024974144284392E-4</v>
      </c>
      <c r="Q94" s="11">
        <f t="shared" si="33"/>
        <v>14955791</v>
      </c>
      <c r="R94" s="11">
        <f t="shared" si="33"/>
        <v>1569109</v>
      </c>
      <c r="S94" s="8">
        <f t="shared" si="33"/>
        <v>574926384.70000005</v>
      </c>
      <c r="U94" s="6">
        <f t="shared" si="26"/>
        <v>0.19297731840952828</v>
      </c>
      <c r="V94" s="6">
        <f t="shared" si="26"/>
        <v>0.21993967147304488</v>
      </c>
      <c r="W94" s="6">
        <f t="shared" si="26"/>
        <v>8.0893604237593422E-3</v>
      </c>
      <c r="Y94" s="8">
        <f t="shared" si="34"/>
        <v>2910149806431.3062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Bottom 50%</v>
      </c>
      <c r="C95" s="2">
        <v>348523</v>
      </c>
      <c r="D95" s="2">
        <v>31768</v>
      </c>
      <c r="E95" s="3">
        <v>29782663.059999943</v>
      </c>
      <c r="G95" s="7">
        <f t="shared" si="27"/>
        <v>85.453938649672878</v>
      </c>
      <c r="H95" s="7">
        <f t="shared" si="28"/>
        <v>1025.4472637960746</v>
      </c>
      <c r="I95" s="7">
        <f t="shared" si="29"/>
        <v>937.50513283807425</v>
      </c>
      <c r="J95" s="2">
        <f t="shared" si="30"/>
        <v>29043.583333333332</v>
      </c>
      <c r="K95" s="18">
        <f t="shared" si="31"/>
        <v>10.970882649206748</v>
      </c>
      <c r="M95" s="5">
        <f t="shared" si="32"/>
        <v>4.4970562870291532E-3</v>
      </c>
      <c r="N95" s="5">
        <f t="shared" si="32"/>
        <v>4.4528732442141944E-3</v>
      </c>
      <c r="O95" s="6">
        <f t="shared" si="32"/>
        <v>4.1904964232496948E-4</v>
      </c>
      <c r="Q95" s="11">
        <f t="shared" si="33"/>
        <v>15304314</v>
      </c>
      <c r="R95" s="11">
        <f t="shared" si="33"/>
        <v>1600877</v>
      </c>
      <c r="S95" s="8">
        <f t="shared" si="33"/>
        <v>604709047.75999999</v>
      </c>
      <c r="U95" s="6">
        <f t="shared" si="26"/>
        <v>0.19747437469655743</v>
      </c>
      <c r="V95" s="6">
        <f t="shared" si="26"/>
        <v>0.22439254471725908</v>
      </c>
      <c r="W95" s="6">
        <f t="shared" si="26"/>
        <v>8.5084100660843109E-3</v>
      </c>
      <c r="Y95" s="8">
        <f t="shared" si="34"/>
        <v>2892289549449.3916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Bottom 50%</v>
      </c>
      <c r="C96" s="2">
        <v>342455</v>
      </c>
      <c r="D96" s="2">
        <v>31227</v>
      </c>
      <c r="E96" s="3">
        <v>30056786.110000014</v>
      </c>
      <c r="G96" s="7">
        <f t="shared" si="27"/>
        <v>87.768571374341192</v>
      </c>
      <c r="H96" s="7">
        <f t="shared" si="28"/>
        <v>1053.2228564920943</v>
      </c>
      <c r="I96" s="7">
        <f t="shared" si="29"/>
        <v>962.52557434271671</v>
      </c>
      <c r="J96" s="2">
        <f t="shared" si="30"/>
        <v>28537.916666666668</v>
      </c>
      <c r="K96" s="18">
        <f t="shared" si="31"/>
        <v>10.966631440740384</v>
      </c>
      <c r="M96" s="5">
        <f t="shared" si="32"/>
        <v>4.4187597684358527E-3</v>
      </c>
      <c r="N96" s="5">
        <f t="shared" si="32"/>
        <v>4.377042079988562E-3</v>
      </c>
      <c r="O96" s="6">
        <f t="shared" si="32"/>
        <v>4.2290662334188328E-4</v>
      </c>
      <c r="Q96" s="11">
        <f t="shared" si="33"/>
        <v>15646769</v>
      </c>
      <c r="R96" s="11">
        <f t="shared" si="33"/>
        <v>1632104</v>
      </c>
      <c r="S96" s="8">
        <f t="shared" si="33"/>
        <v>634765833.87</v>
      </c>
      <c r="U96" s="6">
        <f t="shared" si="26"/>
        <v>0.2018931344649933</v>
      </c>
      <c r="V96" s="6">
        <f t="shared" si="26"/>
        <v>0.22876958679724765</v>
      </c>
      <c r="W96" s="6">
        <f t="shared" si="26"/>
        <v>8.9313166894261949E-3</v>
      </c>
      <c r="Y96" s="8">
        <f t="shared" si="34"/>
        <v>2826134845696.1953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Bottom 50%</v>
      </c>
      <c r="C97" s="2">
        <v>342651</v>
      </c>
      <c r="D97" s="2">
        <v>31179</v>
      </c>
      <c r="E97" s="3">
        <v>30790585.960000038</v>
      </c>
      <c r="G97" s="7">
        <f t="shared" si="27"/>
        <v>89.859903983937116</v>
      </c>
      <c r="H97" s="7">
        <f t="shared" si="28"/>
        <v>1078.3188478072454</v>
      </c>
      <c r="I97" s="7">
        <f t="shared" si="29"/>
        <v>987.54244715994867</v>
      </c>
      <c r="J97" s="2">
        <f t="shared" si="30"/>
        <v>28554.25</v>
      </c>
      <c r="K97" s="18">
        <f t="shared" si="31"/>
        <v>10.989800827480035</v>
      </c>
      <c r="M97" s="5">
        <f t="shared" si="32"/>
        <v>4.4212887924378773E-3</v>
      </c>
      <c r="N97" s="5">
        <f t="shared" si="32"/>
        <v>4.370313991480558E-3</v>
      </c>
      <c r="O97" s="6">
        <f t="shared" si="32"/>
        <v>4.3323137382041311E-4</v>
      </c>
      <c r="Q97" s="11">
        <f t="shared" si="33"/>
        <v>15989420</v>
      </c>
      <c r="R97" s="11">
        <f t="shared" si="33"/>
        <v>1663283</v>
      </c>
      <c r="S97" s="8">
        <f t="shared" si="33"/>
        <v>665556419.83000004</v>
      </c>
      <c r="U97" s="6">
        <f t="shared" si="26"/>
        <v>0.20631442325743118</v>
      </c>
      <c r="V97" s="6">
        <f t="shared" si="26"/>
        <v>0.2331399007887282</v>
      </c>
      <c r="W97" s="6">
        <f t="shared" si="26"/>
        <v>9.3645480632466079E-3</v>
      </c>
      <c r="Y97" s="8">
        <f t="shared" si="34"/>
        <v>2813508005834.3667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Bottom 50%</v>
      </c>
      <c r="C98" s="2">
        <v>335818</v>
      </c>
      <c r="D98" s="2">
        <v>30592</v>
      </c>
      <c r="E98" s="3">
        <v>30971861.909999967</v>
      </c>
      <c r="G98" s="7">
        <f t="shared" si="27"/>
        <v>92.228117343322765</v>
      </c>
      <c r="H98" s="7">
        <f t="shared" si="28"/>
        <v>1106.7374081198732</v>
      </c>
      <c r="I98" s="7">
        <f t="shared" si="29"/>
        <v>1012.4170341919445</v>
      </c>
      <c r="J98" s="2">
        <f t="shared" si="30"/>
        <v>27984.833333333332</v>
      </c>
      <c r="K98" s="18">
        <f t="shared" si="31"/>
        <v>10.977314330543933</v>
      </c>
      <c r="M98" s="5">
        <f t="shared" si="32"/>
        <v>4.3331213383264698E-3</v>
      </c>
      <c r="N98" s="5">
        <f t="shared" si="32"/>
        <v>4.2880350757680888E-3</v>
      </c>
      <c r="O98" s="6">
        <f t="shared" si="32"/>
        <v>4.3578197253136631E-4</v>
      </c>
      <c r="Q98" s="11">
        <f t="shared" si="33"/>
        <v>16325238</v>
      </c>
      <c r="R98" s="11">
        <f t="shared" si="33"/>
        <v>1693875</v>
      </c>
      <c r="S98" s="8">
        <f t="shared" si="33"/>
        <v>696528281.74000001</v>
      </c>
      <c r="U98" s="6">
        <f t="shared" si="26"/>
        <v>0.21064754459575763</v>
      </c>
      <c r="V98" s="6">
        <f t="shared" si="26"/>
        <v>0.23742793586449629</v>
      </c>
      <c r="W98" s="6">
        <f t="shared" si="26"/>
        <v>9.8003300357779738E-3</v>
      </c>
      <c r="Y98" s="8">
        <f t="shared" si="34"/>
        <v>2741636235664.7207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Bottom 50%</v>
      </c>
      <c r="C99" s="2">
        <v>334000</v>
      </c>
      <c r="D99" s="2">
        <v>30341</v>
      </c>
      <c r="E99" s="3">
        <v>31477618.600000024</v>
      </c>
      <c r="G99" s="7">
        <f t="shared" si="27"/>
        <v>94.244367065868332</v>
      </c>
      <c r="H99" s="7">
        <f t="shared" si="28"/>
        <v>1130.9324047904199</v>
      </c>
      <c r="I99" s="7">
        <f t="shared" si="29"/>
        <v>1037.4614745723616</v>
      </c>
      <c r="J99" s="2">
        <f t="shared" si="30"/>
        <v>27833.333333333332</v>
      </c>
      <c r="K99" s="18">
        <f t="shared" si="31"/>
        <v>11.00820671698362</v>
      </c>
      <c r="M99" s="5">
        <f t="shared" si="32"/>
        <v>4.3096633503893209E-3</v>
      </c>
      <c r="N99" s="5">
        <f t="shared" si="32"/>
        <v>4.2528527796116492E-3</v>
      </c>
      <c r="O99" s="6">
        <f t="shared" si="32"/>
        <v>4.4289809776237795E-4</v>
      </c>
      <c r="Q99" s="11">
        <f t="shared" si="33"/>
        <v>16659238</v>
      </c>
      <c r="R99" s="11">
        <f t="shared" si="33"/>
        <v>1724216</v>
      </c>
      <c r="S99" s="8">
        <f t="shared" si="33"/>
        <v>728005900.34000003</v>
      </c>
      <c r="U99" s="6">
        <f t="shared" si="26"/>
        <v>0.21495720794614695</v>
      </c>
      <c r="V99" s="6">
        <f t="shared" si="26"/>
        <v>0.24168078864410794</v>
      </c>
      <c r="W99" s="6">
        <f t="shared" si="26"/>
        <v>1.0243228133540352E-2</v>
      </c>
      <c r="Y99" s="8">
        <f t="shared" si="34"/>
        <v>2713479229980.3208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Bottom 50%</v>
      </c>
      <c r="C100" s="2">
        <v>335373</v>
      </c>
      <c r="D100" s="2">
        <v>30437</v>
      </c>
      <c r="E100" s="3">
        <v>32341301.559999943</v>
      </c>
      <c r="G100" s="7">
        <f t="shared" si="27"/>
        <v>96.433826098105527</v>
      </c>
      <c r="H100" s="7">
        <f t="shared" si="28"/>
        <v>1157.2059131772662</v>
      </c>
      <c r="I100" s="7">
        <f t="shared" si="29"/>
        <v>1062.5653500673504</v>
      </c>
      <c r="J100" s="2">
        <f t="shared" si="30"/>
        <v>27947.75</v>
      </c>
      <c r="K100" s="18">
        <f t="shared" si="31"/>
        <v>11.018595788021159</v>
      </c>
      <c r="M100" s="5">
        <f t="shared" si="32"/>
        <v>4.3273794215871785E-3</v>
      </c>
      <c r="N100" s="5">
        <f t="shared" si="32"/>
        <v>4.2663089566276581E-3</v>
      </c>
      <c r="O100" s="6">
        <f t="shared" si="32"/>
        <v>4.5505033662500091E-4</v>
      </c>
      <c r="Q100" s="11">
        <f t="shared" si="33"/>
        <v>16994611</v>
      </c>
      <c r="R100" s="11">
        <f t="shared" si="33"/>
        <v>1754653</v>
      </c>
      <c r="S100" s="8">
        <f t="shared" si="33"/>
        <v>760347201.89999998</v>
      </c>
      <c r="U100" s="6">
        <f t="shared" si="26"/>
        <v>0.21928458736773415</v>
      </c>
      <c r="V100" s="6">
        <f t="shared" si="26"/>
        <v>0.2459470976007356</v>
      </c>
      <c r="W100" s="6">
        <f t="shared" si="26"/>
        <v>1.0698278470165353E-2</v>
      </c>
      <c r="Y100" s="8">
        <f t="shared" si="34"/>
        <v>2710152781981.2349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Bottom 50%</v>
      </c>
      <c r="C101" s="2">
        <v>329172</v>
      </c>
      <c r="D101" s="2">
        <v>29862</v>
      </c>
      <c r="E101" s="3">
        <v>32473971.610000014</v>
      </c>
      <c r="G101" s="7">
        <f t="shared" si="27"/>
        <v>98.653505188776734</v>
      </c>
      <c r="H101" s="7">
        <f t="shared" si="28"/>
        <v>1183.8420622653207</v>
      </c>
      <c r="I101" s="7">
        <f t="shared" si="29"/>
        <v>1087.4680734713018</v>
      </c>
      <c r="J101" s="2">
        <f t="shared" si="30"/>
        <v>27431</v>
      </c>
      <c r="K101" s="18">
        <f t="shared" si="31"/>
        <v>11.023106288929073</v>
      </c>
      <c r="M101" s="5">
        <f t="shared" si="32"/>
        <v>4.2473667795639323E-3</v>
      </c>
      <c r="N101" s="5">
        <f t="shared" si="32"/>
        <v>4.1857120630421889E-3</v>
      </c>
      <c r="O101" s="6">
        <f t="shared" si="32"/>
        <v>4.5691703796355362E-4</v>
      </c>
      <c r="Q101" s="11">
        <f t="shared" si="33"/>
        <v>17323783</v>
      </c>
      <c r="R101" s="11">
        <f t="shared" si="33"/>
        <v>1784515</v>
      </c>
      <c r="S101" s="8">
        <f t="shared" si="33"/>
        <v>792821173.50999999</v>
      </c>
      <c r="U101" s="6">
        <f t="shared" si="26"/>
        <v>0.22353195414729807</v>
      </c>
      <c r="V101" s="6">
        <f t="shared" si="26"/>
        <v>0.25013280966377777</v>
      </c>
      <c r="W101" s="6">
        <f t="shared" si="26"/>
        <v>1.1155195508128907E-2</v>
      </c>
      <c r="Y101" s="8">
        <f t="shared" si="34"/>
        <v>2645671706624.1934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Bottom 50%</v>
      </c>
      <c r="C102" s="2">
        <v>389836</v>
      </c>
      <c r="D102" s="2">
        <v>35348</v>
      </c>
      <c r="E102" s="3">
        <v>39411890.24000001</v>
      </c>
      <c r="G102" s="7">
        <f t="shared" si="27"/>
        <v>101.0986420956505</v>
      </c>
      <c r="H102" s="7">
        <f t="shared" si="28"/>
        <v>1213.183705147806</v>
      </c>
      <c r="I102" s="7">
        <f t="shared" si="29"/>
        <v>1114.968038927238</v>
      </c>
      <c r="J102" s="2">
        <f t="shared" si="30"/>
        <v>32486.333333333332</v>
      </c>
      <c r="K102" s="18">
        <f t="shared" si="31"/>
        <v>11.028516464863641</v>
      </c>
      <c r="M102" s="5">
        <f t="shared" si="32"/>
        <v>5.0301255145579976E-3</v>
      </c>
      <c r="N102" s="5">
        <f t="shared" si="32"/>
        <v>4.9546765121028504E-3</v>
      </c>
      <c r="O102" s="6">
        <f t="shared" si="32"/>
        <v>5.5453531724650922E-4</v>
      </c>
      <c r="Q102" s="11">
        <f t="shared" si="33"/>
        <v>17713619</v>
      </c>
      <c r="R102" s="11">
        <f t="shared" si="33"/>
        <v>1819863</v>
      </c>
      <c r="S102" s="8">
        <f t="shared" si="33"/>
        <v>832233063.75</v>
      </c>
      <c r="U102" s="6">
        <f t="shared" si="26"/>
        <v>0.22856207966185607</v>
      </c>
      <c r="V102" s="6">
        <f t="shared" si="26"/>
        <v>0.25508748617588062</v>
      </c>
      <c r="W102" s="6">
        <f t="shared" si="26"/>
        <v>1.1709730825375415E-2</v>
      </c>
      <c r="Y102" s="8">
        <f t="shared" si="34"/>
        <v>3114555251672.3389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Bottom 50%</v>
      </c>
      <c r="C103" s="2">
        <v>457291</v>
      </c>
      <c r="D103" s="2">
        <v>41380</v>
      </c>
      <c r="E103" s="3">
        <v>47481642.230000019</v>
      </c>
      <c r="G103" s="7">
        <f t="shared" si="27"/>
        <v>103.83244417668404</v>
      </c>
      <c r="H103" s="7">
        <f t="shared" si="28"/>
        <v>1245.9893301202085</v>
      </c>
      <c r="I103" s="7">
        <f t="shared" si="29"/>
        <v>1147.4538963267285</v>
      </c>
      <c r="J103" s="2">
        <f t="shared" si="30"/>
        <v>38107.583333333336</v>
      </c>
      <c r="K103" s="18">
        <f t="shared" si="31"/>
        <v>11.051014983083615</v>
      </c>
      <c r="M103" s="5">
        <f t="shared" si="32"/>
        <v>5.9005097699487514E-3</v>
      </c>
      <c r="N103" s="5">
        <f t="shared" si="32"/>
        <v>5.80017296794206E-3</v>
      </c>
      <c r="O103" s="6">
        <f t="shared" si="32"/>
        <v>6.6807877970478957E-4</v>
      </c>
      <c r="Q103" s="11">
        <f t="shared" si="33"/>
        <v>18170910</v>
      </c>
      <c r="R103" s="11">
        <f t="shared" si="33"/>
        <v>1861243</v>
      </c>
      <c r="S103" s="8">
        <f t="shared" si="33"/>
        <v>879714705.98000002</v>
      </c>
      <c r="U103" s="6">
        <f t="shared" si="26"/>
        <v>0.23446258943180481</v>
      </c>
      <c r="V103" s="6">
        <f t="shared" si="26"/>
        <v>0.26088765914382273</v>
      </c>
      <c r="W103" s="6">
        <f t="shared" si="26"/>
        <v>1.2377809605080205E-2</v>
      </c>
      <c r="Y103" s="8">
        <f t="shared" si="34"/>
        <v>3629039691839.2563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Bottom 50%</v>
      </c>
      <c r="C104" s="2">
        <v>450111</v>
      </c>
      <c r="D104" s="2">
        <v>40770</v>
      </c>
      <c r="E104" s="3">
        <v>48208528.659999967</v>
      </c>
      <c r="G104" s="7">
        <f t="shared" si="27"/>
        <v>107.10364478984066</v>
      </c>
      <c r="H104" s="7">
        <f t="shared" si="28"/>
        <v>1285.243737478088</v>
      </c>
      <c r="I104" s="7">
        <f t="shared" si="29"/>
        <v>1182.4510340936956</v>
      </c>
      <c r="J104" s="2">
        <f t="shared" si="30"/>
        <v>37509.25</v>
      </c>
      <c r="K104" s="18">
        <f t="shared" si="31"/>
        <v>11.040250183958793</v>
      </c>
      <c r="M104" s="5">
        <f t="shared" si="32"/>
        <v>5.8078649110990645E-3</v>
      </c>
      <c r="N104" s="5">
        <f t="shared" si="32"/>
        <v>5.7146701764861719E-3</v>
      </c>
      <c r="O104" s="6">
        <f t="shared" si="32"/>
        <v>6.7830625660598889E-4</v>
      </c>
      <c r="Q104" s="11">
        <f t="shared" si="33"/>
        <v>18621021</v>
      </c>
      <c r="R104" s="11">
        <f t="shared" si="33"/>
        <v>1902013</v>
      </c>
      <c r="S104" s="8">
        <f t="shared" si="33"/>
        <v>927923234.63999999</v>
      </c>
      <c r="U104" s="6">
        <f t="shared" si="26"/>
        <v>0.24027045434290389</v>
      </c>
      <c r="V104" s="6">
        <f t="shared" si="26"/>
        <v>0.26660232932030886</v>
      </c>
      <c r="W104" s="6">
        <f t="shared" si="26"/>
        <v>1.3056115861686195E-2</v>
      </c>
      <c r="Y104" s="8">
        <f t="shared" si="34"/>
        <v>3543379984822.5361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Bottom 50%</v>
      </c>
      <c r="C105" s="2">
        <v>379161</v>
      </c>
      <c r="D105" s="2">
        <v>34291</v>
      </c>
      <c r="E105" s="3">
        <v>41662469.370000005</v>
      </c>
      <c r="G105" s="7">
        <f t="shared" si="27"/>
        <v>109.88068226953723</v>
      </c>
      <c r="H105" s="7">
        <f t="shared" si="28"/>
        <v>1318.5681872344467</v>
      </c>
      <c r="I105" s="7">
        <f t="shared" si="29"/>
        <v>1214.9680490507715</v>
      </c>
      <c r="J105" s="2">
        <f t="shared" si="30"/>
        <v>31596.75</v>
      </c>
      <c r="K105" s="18">
        <f t="shared" si="31"/>
        <v>11.057157854830713</v>
      </c>
      <c r="M105" s="5">
        <f t="shared" si="32"/>
        <v>4.8923840287334285E-3</v>
      </c>
      <c r="N105" s="5">
        <f t="shared" si="32"/>
        <v>4.8065183964161717E-3</v>
      </c>
      <c r="O105" s="6">
        <f t="shared" si="32"/>
        <v>5.8620153787797421E-4</v>
      </c>
      <c r="Q105" s="11">
        <f t="shared" si="33"/>
        <v>19000182</v>
      </c>
      <c r="R105" s="11">
        <f t="shared" si="33"/>
        <v>1936304</v>
      </c>
      <c r="S105" s="8">
        <f t="shared" si="33"/>
        <v>969585704.00999999</v>
      </c>
      <c r="U105" s="6">
        <f t="shared" si="26"/>
        <v>0.24516283837163733</v>
      </c>
      <c r="V105" s="6">
        <f t="shared" si="26"/>
        <v>0.27140884771672502</v>
      </c>
      <c r="W105" s="6">
        <f t="shared" si="26"/>
        <v>1.3642317399564169E-2</v>
      </c>
      <c r="Y105" s="8">
        <f t="shared" si="34"/>
        <v>2964411950596.8789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Bottom 50%</v>
      </c>
      <c r="C106" s="2">
        <v>441221</v>
      </c>
      <c r="D106" s="2">
        <v>39875</v>
      </c>
      <c r="E106" s="3">
        <v>49741969.799999952</v>
      </c>
      <c r="G106" s="7">
        <f t="shared" si="27"/>
        <v>112.73708595012467</v>
      </c>
      <c r="H106" s="7">
        <f t="shared" si="28"/>
        <v>1352.845031401496</v>
      </c>
      <c r="I106" s="7">
        <f t="shared" si="29"/>
        <v>1247.4475184952967</v>
      </c>
      <c r="J106" s="2">
        <f t="shared" si="30"/>
        <v>36768.416666666664</v>
      </c>
      <c r="K106" s="18">
        <f t="shared" si="31"/>
        <v>11.065103448275861</v>
      </c>
      <c r="M106" s="5">
        <f t="shared" si="32"/>
        <v>5.693155608150079E-3</v>
      </c>
      <c r="N106" s="5">
        <f t="shared" si="32"/>
        <v>5.5892193595140074E-3</v>
      </c>
      <c r="O106" s="6">
        <f t="shared" si="32"/>
        <v>6.9988216336586574E-4</v>
      </c>
      <c r="Q106" s="11">
        <f t="shared" ref="Q106:S121" si="35">+Q105+C106</f>
        <v>19441403</v>
      </c>
      <c r="R106" s="11">
        <f t="shared" si="35"/>
        <v>1976179</v>
      </c>
      <c r="S106" s="8">
        <f t="shared" si="35"/>
        <v>1019327673.8099999</v>
      </c>
      <c r="U106" s="6">
        <f t="shared" si="26"/>
        <v>0.25085599397978742</v>
      </c>
      <c r="V106" s="6">
        <f t="shared" si="26"/>
        <v>0.27699806707623903</v>
      </c>
      <c r="W106" s="6">
        <f t="shared" si="26"/>
        <v>1.4342199562930034E-2</v>
      </c>
      <c r="Y106" s="8">
        <f t="shared" si="34"/>
        <v>3425246876173.7725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Bottom 50%</v>
      </c>
      <c r="C107" s="2">
        <v>429318</v>
      </c>
      <c r="D107" s="2">
        <v>38773</v>
      </c>
      <c r="E107" s="3">
        <v>49721466.960000038</v>
      </c>
      <c r="G107" s="7">
        <f t="shared" si="27"/>
        <v>115.8150064986794</v>
      </c>
      <c r="H107" s="7">
        <f t="shared" si="28"/>
        <v>1389.7800779841527</v>
      </c>
      <c r="I107" s="7">
        <f t="shared" si="29"/>
        <v>1282.3734805147922</v>
      </c>
      <c r="J107" s="2">
        <f t="shared" si="30"/>
        <v>35776.5</v>
      </c>
      <c r="K107" s="18">
        <f t="shared" si="31"/>
        <v>11.072602068449694</v>
      </c>
      <c r="M107" s="5">
        <f t="shared" si="32"/>
        <v>5.5395690127618032E-3</v>
      </c>
      <c r="N107" s="5">
        <f t="shared" si="32"/>
        <v>5.4347536608510749E-3</v>
      </c>
      <c r="O107" s="6">
        <f t="shared" si="32"/>
        <v>6.9959368319364942E-4</v>
      </c>
      <c r="Q107" s="11">
        <f t="shared" si="35"/>
        <v>19870721</v>
      </c>
      <c r="R107" s="11">
        <f t="shared" si="35"/>
        <v>2014952</v>
      </c>
      <c r="S107" s="8">
        <f t="shared" si="35"/>
        <v>1069049140.77</v>
      </c>
      <c r="U107" s="6">
        <f t="shared" si="26"/>
        <v>0.25639556299254918</v>
      </c>
      <c r="V107" s="6">
        <f t="shared" si="26"/>
        <v>0.28243282073709014</v>
      </c>
      <c r="W107" s="6">
        <f t="shared" si="26"/>
        <v>1.5041793246123683E-2</v>
      </c>
      <c r="Y107" s="8">
        <f t="shared" si="34"/>
        <v>3307383475924.1318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Bottom 50%</v>
      </c>
      <c r="C108" s="2">
        <v>370253</v>
      </c>
      <c r="D108" s="2">
        <v>33389</v>
      </c>
      <c r="E108" s="3">
        <v>43905146.670000076</v>
      </c>
      <c r="G108" s="7">
        <f t="shared" si="27"/>
        <v>118.58147447826236</v>
      </c>
      <c r="H108" s="7">
        <f t="shared" si="28"/>
        <v>1422.9776937391484</v>
      </c>
      <c r="I108" s="7">
        <f t="shared" si="29"/>
        <v>1314.9584195393716</v>
      </c>
      <c r="J108" s="2">
        <f t="shared" si="30"/>
        <v>30854.416666666668</v>
      </c>
      <c r="K108" s="18">
        <f t="shared" si="31"/>
        <v>11.089071251010813</v>
      </c>
      <c r="M108" s="5">
        <f t="shared" si="32"/>
        <v>4.7774424684781354E-3</v>
      </c>
      <c r="N108" s="5">
        <f t="shared" si="32"/>
        <v>4.6800863998699236E-3</v>
      </c>
      <c r="O108" s="6">
        <f t="shared" si="32"/>
        <v>6.1775657775208002E-4</v>
      </c>
      <c r="Q108" s="11">
        <f t="shared" si="35"/>
        <v>20240974</v>
      </c>
      <c r="R108" s="11">
        <f t="shared" si="35"/>
        <v>2048341</v>
      </c>
      <c r="S108" s="8">
        <f t="shared" si="35"/>
        <v>1112954287.4400001</v>
      </c>
      <c r="U108" s="6">
        <f t="shared" si="26"/>
        <v>0.26117300546102734</v>
      </c>
      <c r="V108" s="6">
        <f t="shared" si="26"/>
        <v>0.28711290713696003</v>
      </c>
      <c r="W108" s="6">
        <f t="shared" si="26"/>
        <v>1.5659549823875765E-2</v>
      </c>
      <c r="Y108" s="8">
        <f t="shared" si="34"/>
        <v>2832695169560.4883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Bottom 50%</v>
      </c>
      <c r="C109" s="2">
        <v>420052</v>
      </c>
      <c r="D109" s="2">
        <v>37856</v>
      </c>
      <c r="E109" s="3">
        <v>51005358.169999838</v>
      </c>
      <c r="G109" s="7">
        <f t="shared" si="27"/>
        <v>121.42629524439792</v>
      </c>
      <c r="H109" s="7">
        <f t="shared" si="28"/>
        <v>1457.115542932775</v>
      </c>
      <c r="I109" s="7">
        <f t="shared" si="29"/>
        <v>1347.3520226648309</v>
      </c>
      <c r="J109" s="2">
        <f t="shared" si="30"/>
        <v>35004.333333333336</v>
      </c>
      <c r="K109" s="18">
        <f t="shared" si="31"/>
        <v>11.096048182586644</v>
      </c>
      <c r="M109" s="5">
        <f t="shared" si="32"/>
        <v>5.4200081127477092E-3</v>
      </c>
      <c r="N109" s="5">
        <f t="shared" si="32"/>
        <v>5.3062191366460756E-3</v>
      </c>
      <c r="O109" s="6">
        <f t="shared" si="32"/>
        <v>7.1765835898341031E-4</v>
      </c>
      <c r="Q109" s="11">
        <f t="shared" si="35"/>
        <v>20661026</v>
      </c>
      <c r="R109" s="11">
        <f t="shared" si="35"/>
        <v>2086197</v>
      </c>
      <c r="S109" s="8">
        <f t="shared" si="35"/>
        <v>1163959645.6099999</v>
      </c>
      <c r="U109" s="6">
        <f t="shared" si="26"/>
        <v>0.26659301357377502</v>
      </c>
      <c r="V109" s="6">
        <f t="shared" si="26"/>
        <v>0.29241912627360611</v>
      </c>
      <c r="W109" s="6">
        <f t="shared" si="26"/>
        <v>1.6377208182859173E-2</v>
      </c>
      <c r="Y109" s="8">
        <f t="shared" si="34"/>
        <v>3190833576193.8267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Bottom 50%</v>
      </c>
      <c r="C110" s="2">
        <v>414389</v>
      </c>
      <c r="D110" s="2">
        <v>37274</v>
      </c>
      <c r="E110" s="3">
        <v>51530844.03000021</v>
      </c>
      <c r="G110" s="7">
        <f t="shared" si="27"/>
        <v>124.35379324740813</v>
      </c>
      <c r="H110" s="7">
        <f t="shared" si="28"/>
        <v>1492.2455189688976</v>
      </c>
      <c r="I110" s="7">
        <f t="shared" si="29"/>
        <v>1382.4876329344909</v>
      </c>
      <c r="J110" s="2">
        <f t="shared" si="30"/>
        <v>34532.416666666664</v>
      </c>
      <c r="K110" s="18">
        <f t="shared" si="31"/>
        <v>11.117374040886409</v>
      </c>
      <c r="M110" s="5">
        <f t="shared" si="32"/>
        <v>5.3469373835463479E-3</v>
      </c>
      <c r="N110" s="5">
        <f t="shared" si="32"/>
        <v>5.2246410634865237E-3</v>
      </c>
      <c r="O110" s="6">
        <f t="shared" si="32"/>
        <v>7.2505207865301684E-4</v>
      </c>
      <c r="Q110" s="11">
        <f t="shared" si="35"/>
        <v>21075415</v>
      </c>
      <c r="R110" s="11">
        <f t="shared" si="35"/>
        <v>2123471</v>
      </c>
      <c r="S110" s="8">
        <f t="shared" si="35"/>
        <v>1215490489.6400001</v>
      </c>
      <c r="U110" s="6">
        <f t="shared" si="26"/>
        <v>0.27193995095732137</v>
      </c>
      <c r="V110" s="6">
        <f t="shared" si="26"/>
        <v>0.29764376733709264</v>
      </c>
      <c r="W110" s="6">
        <f t="shared" si="26"/>
        <v>1.7102260261512191E-2</v>
      </c>
      <c r="Y110" s="8">
        <f t="shared" si="34"/>
        <v>3124693783117.7339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Bottom 50%</v>
      </c>
      <c r="C111" s="2">
        <v>352078</v>
      </c>
      <c r="D111" s="2">
        <v>31621</v>
      </c>
      <c r="E111" s="3">
        <v>44743100.549999952</v>
      </c>
      <c r="G111" s="7">
        <f t="shared" si="27"/>
        <v>127.08292068802922</v>
      </c>
      <c r="H111" s="7">
        <f t="shared" si="28"/>
        <v>1524.9950482563506</v>
      </c>
      <c r="I111" s="7">
        <f t="shared" si="29"/>
        <v>1414.9805682932213</v>
      </c>
      <c r="J111" s="2">
        <f t="shared" si="30"/>
        <v>29339.833333333332</v>
      </c>
      <c r="K111" s="18">
        <f t="shared" si="31"/>
        <v>11.134309477878626</v>
      </c>
      <c r="M111" s="5">
        <f t="shared" si="32"/>
        <v>4.5429271050250637E-3</v>
      </c>
      <c r="N111" s="5">
        <f t="shared" si="32"/>
        <v>4.4322684731584313E-3</v>
      </c>
      <c r="O111" s="6">
        <f t="shared" si="32"/>
        <v>6.2954680191676794E-4</v>
      </c>
      <c r="Q111" s="11">
        <f t="shared" si="35"/>
        <v>21427493</v>
      </c>
      <c r="R111" s="11">
        <f t="shared" si="35"/>
        <v>2155092</v>
      </c>
      <c r="S111" s="8">
        <f t="shared" si="35"/>
        <v>1260233590.1900001</v>
      </c>
      <c r="U111" s="6">
        <f t="shared" si="26"/>
        <v>0.27648287806234645</v>
      </c>
      <c r="V111" s="6">
        <f t="shared" si="26"/>
        <v>0.30207603581025111</v>
      </c>
      <c r="W111" s="6">
        <f t="shared" si="26"/>
        <v>1.7731807063428959E-2</v>
      </c>
      <c r="Y111" s="8">
        <f t="shared" si="34"/>
        <v>2636589844305.9712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Bottom 50%</v>
      </c>
      <c r="C112" s="2">
        <v>408881</v>
      </c>
      <c r="D112" s="2">
        <v>36787</v>
      </c>
      <c r="E112" s="3">
        <v>53245531.769999981</v>
      </c>
      <c r="G112" s="7">
        <f t="shared" si="27"/>
        <v>130.22256297064422</v>
      </c>
      <c r="H112" s="7">
        <f t="shared" si="28"/>
        <v>1562.6707556477306</v>
      </c>
      <c r="I112" s="7">
        <f t="shared" si="29"/>
        <v>1447.4007603229397</v>
      </c>
      <c r="J112" s="2">
        <f t="shared" si="30"/>
        <v>34073.416666666664</v>
      </c>
      <c r="K112" s="18">
        <f t="shared" si="31"/>
        <v>11.114823171228966</v>
      </c>
      <c r="M112" s="5">
        <f t="shared" si="32"/>
        <v>5.2758666478159759E-3</v>
      </c>
      <c r="N112" s="5">
        <f t="shared" si="32"/>
        <v>5.1563789988323967E-3</v>
      </c>
      <c r="O112" s="6">
        <f t="shared" si="32"/>
        <v>7.4917817116188184E-4</v>
      </c>
      <c r="Q112" s="11">
        <f t="shared" si="35"/>
        <v>21836374</v>
      </c>
      <c r="R112" s="11">
        <f t="shared" si="35"/>
        <v>2191879</v>
      </c>
      <c r="S112" s="8">
        <f t="shared" si="35"/>
        <v>1313479121.96</v>
      </c>
      <c r="U112" s="6">
        <f t="shared" si="26"/>
        <v>0.28175874471016243</v>
      </c>
      <c r="V112" s="6">
        <f t="shared" si="26"/>
        <v>0.30723241480908348</v>
      </c>
      <c r="W112" s="6">
        <f t="shared" si="26"/>
        <v>1.8480985234590842E-2</v>
      </c>
      <c r="Y112" s="8">
        <f t="shared" si="34"/>
        <v>3037677323675.6045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Bottom 50%</v>
      </c>
      <c r="C113" s="2">
        <v>403699</v>
      </c>
      <c r="D113" s="2">
        <v>36240</v>
      </c>
      <c r="E113" s="3">
        <v>53722935.269999981</v>
      </c>
      <c r="G113" s="7">
        <f t="shared" si="27"/>
        <v>133.07671128736999</v>
      </c>
      <c r="H113" s="7">
        <f t="shared" si="28"/>
        <v>1596.9205354484398</v>
      </c>
      <c r="I113" s="7">
        <f t="shared" si="29"/>
        <v>1482.4209511589399</v>
      </c>
      <c r="J113" s="2">
        <f t="shared" si="30"/>
        <v>33641.583333333336</v>
      </c>
      <c r="K113" s="18">
        <f t="shared" si="31"/>
        <v>11.139597130242826</v>
      </c>
      <c r="M113" s="5">
        <f t="shared" si="32"/>
        <v>5.2090023499665218E-3</v>
      </c>
      <c r="N113" s="5">
        <f t="shared" si="32"/>
        <v>5.0797068235432638E-3</v>
      </c>
      <c r="O113" s="6">
        <f t="shared" si="32"/>
        <v>7.5589535980000525E-4</v>
      </c>
      <c r="Q113" s="11">
        <f t="shared" si="35"/>
        <v>22240073</v>
      </c>
      <c r="R113" s="11">
        <f t="shared" si="35"/>
        <v>2228119</v>
      </c>
      <c r="S113" s="8">
        <f t="shared" si="35"/>
        <v>1367202057.23</v>
      </c>
      <c r="U113" s="6">
        <f t="shared" si="26"/>
        <v>0.28696774706012895</v>
      </c>
      <c r="V113" s="6">
        <f t="shared" si="26"/>
        <v>0.31231212163262673</v>
      </c>
      <c r="W113" s="6">
        <f t="shared" si="26"/>
        <v>1.9236880594390847E-2</v>
      </c>
      <c r="Y113" s="8">
        <f t="shared" si="34"/>
        <v>2977460025313.5376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Bottom 50%</v>
      </c>
      <c r="C114" s="2">
        <v>565404</v>
      </c>
      <c r="D114" s="2">
        <v>50747</v>
      </c>
      <c r="E114" s="3">
        <v>77385180.00999999</v>
      </c>
      <c r="G114" s="7">
        <f t="shared" si="27"/>
        <v>136.86705437174126</v>
      </c>
      <c r="H114" s="7">
        <f t="shared" si="28"/>
        <v>1642.4046524608952</v>
      </c>
      <c r="I114" s="7">
        <f t="shared" si="29"/>
        <v>1524.9212763316057</v>
      </c>
      <c r="J114" s="2">
        <f t="shared" si="30"/>
        <v>47117</v>
      </c>
      <c r="K114" s="18">
        <f t="shared" si="31"/>
        <v>11.141624135416873</v>
      </c>
      <c r="M114" s="5">
        <f t="shared" si="32"/>
        <v>7.2955116675554599E-3</v>
      </c>
      <c r="N114" s="5">
        <f t="shared" si="32"/>
        <v>7.1131314065769865E-3</v>
      </c>
      <c r="O114" s="6">
        <f t="shared" si="32"/>
        <v>1.0888291600759203E-3</v>
      </c>
      <c r="Q114" s="11">
        <f t="shared" si="35"/>
        <v>22805477</v>
      </c>
      <c r="R114" s="11">
        <f t="shared" si="35"/>
        <v>2278866</v>
      </c>
      <c r="S114" s="8">
        <f t="shared" si="35"/>
        <v>1444587237.24</v>
      </c>
      <c r="U114" s="6">
        <f t="shared" si="26"/>
        <v>0.29426325872768438</v>
      </c>
      <c r="V114" s="6">
        <f t="shared" si="26"/>
        <v>0.31942525303920372</v>
      </c>
      <c r="W114" s="6">
        <f t="shared" si="26"/>
        <v>2.0325709754466768E-2</v>
      </c>
      <c r="Y114" s="8">
        <f t="shared" si="34"/>
        <v>4129881000411.9453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Bottom 50%</v>
      </c>
      <c r="C115" s="2">
        <v>553429</v>
      </c>
      <c r="D115" s="2">
        <v>49513</v>
      </c>
      <c r="E115" s="3">
        <v>77975329.349999905</v>
      </c>
      <c r="G115" s="7">
        <f t="shared" si="27"/>
        <v>140.89491036790611</v>
      </c>
      <c r="H115" s="7">
        <f t="shared" si="28"/>
        <v>1690.7389244148733</v>
      </c>
      <c r="I115" s="7">
        <f t="shared" si="29"/>
        <v>1574.8455829782058</v>
      </c>
      <c r="J115" s="2">
        <f t="shared" si="30"/>
        <v>46119.083333333336</v>
      </c>
      <c r="K115" s="18">
        <f t="shared" si="31"/>
        <v>11.177448346898794</v>
      </c>
      <c r="M115" s="5">
        <f t="shared" si="32"/>
        <v>7.1409960429419505E-3</v>
      </c>
      <c r="N115" s="5">
        <f t="shared" si="32"/>
        <v>6.9401634645170421E-3</v>
      </c>
      <c r="O115" s="6">
        <f t="shared" si="32"/>
        <v>1.0971327113516094E-3</v>
      </c>
      <c r="Q115" s="11">
        <f t="shared" si="35"/>
        <v>23358906</v>
      </c>
      <c r="R115" s="11">
        <f t="shared" si="35"/>
        <v>2328379</v>
      </c>
      <c r="S115" s="8">
        <f t="shared" si="35"/>
        <v>1522562566.5899999</v>
      </c>
      <c r="U115" s="6">
        <f t="shared" si="26"/>
        <v>0.30140425477062638</v>
      </c>
      <c r="V115" s="6">
        <f t="shared" si="26"/>
        <v>0.32636541650372075</v>
      </c>
      <c r="W115" s="6">
        <f t="shared" si="26"/>
        <v>2.1422842465818374E-2</v>
      </c>
      <c r="Y115" s="8">
        <f t="shared" si="34"/>
        <v>4000780378349.1499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Bottom 50%</v>
      </c>
      <c r="C116" s="2">
        <v>544243</v>
      </c>
      <c r="D116" s="2">
        <v>48770</v>
      </c>
      <c r="E116" s="3">
        <v>79249863.860000134</v>
      </c>
      <c r="G116" s="7">
        <f t="shared" si="27"/>
        <v>145.61485193194977</v>
      </c>
      <c r="H116" s="7">
        <f t="shared" si="28"/>
        <v>1747.3782231833973</v>
      </c>
      <c r="I116" s="7">
        <f t="shared" si="29"/>
        <v>1624.9715780192769</v>
      </c>
      <c r="J116" s="2">
        <f t="shared" si="30"/>
        <v>45353.583333333336</v>
      </c>
      <c r="K116" s="18">
        <f t="shared" si="31"/>
        <v>11.159380766864876</v>
      </c>
      <c r="M116" s="5">
        <f t="shared" si="32"/>
        <v>7.02246739762256E-3</v>
      </c>
      <c r="N116" s="5">
        <f t="shared" si="32"/>
        <v>6.836018261153559E-3</v>
      </c>
      <c r="O116" s="6">
        <f t="shared" si="32"/>
        <v>1.115065735993175E-3</v>
      </c>
      <c r="Q116" s="11">
        <f t="shared" si="35"/>
        <v>23903149</v>
      </c>
      <c r="R116" s="11">
        <f t="shared" si="35"/>
        <v>2377149</v>
      </c>
      <c r="S116" s="8">
        <f t="shared" si="35"/>
        <v>1601812430.45</v>
      </c>
      <c r="U116" s="6">
        <f t="shared" si="26"/>
        <v>0.3084267221682489</v>
      </c>
      <c r="V116" s="6">
        <f t="shared" si="26"/>
        <v>0.33320143476487435</v>
      </c>
      <c r="W116" s="6">
        <f t="shared" si="26"/>
        <v>2.2537908201811549E-2</v>
      </c>
      <c r="Y116" s="8">
        <f t="shared" si="34"/>
        <v>3886668527507.1821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Bottom 50%</v>
      </c>
      <c r="C117" s="2">
        <v>534271</v>
      </c>
      <c r="D117" s="2">
        <v>47702</v>
      </c>
      <c r="E117" s="3">
        <v>79900200.079999924</v>
      </c>
      <c r="G117" s="7">
        <f t="shared" si="27"/>
        <v>149.5499476482907</v>
      </c>
      <c r="H117" s="7">
        <f t="shared" si="28"/>
        <v>1794.5993717794884</v>
      </c>
      <c r="I117" s="7">
        <f t="shared" si="29"/>
        <v>1674.9863754140272</v>
      </c>
      <c r="J117" s="2">
        <f t="shared" si="30"/>
        <v>44522.583333333336</v>
      </c>
      <c r="K117" s="18">
        <f t="shared" si="31"/>
        <v>11.200180285941888</v>
      </c>
      <c r="M117" s="5">
        <f t="shared" si="32"/>
        <v>6.8937968499277026E-3</v>
      </c>
      <c r="N117" s="5">
        <f t="shared" si="32"/>
        <v>6.6863182918504623E-3</v>
      </c>
      <c r="O117" s="6">
        <f t="shared" si="32"/>
        <v>1.1242161319746512E-3</v>
      </c>
      <c r="Q117" s="11">
        <f t="shared" si="35"/>
        <v>24437420</v>
      </c>
      <c r="R117" s="11">
        <f t="shared" si="35"/>
        <v>2424851</v>
      </c>
      <c r="S117" s="8">
        <f t="shared" si="35"/>
        <v>1681712630.53</v>
      </c>
      <c r="U117" s="6">
        <f t="shared" si="26"/>
        <v>0.31532051901817665</v>
      </c>
      <c r="V117" s="6">
        <f t="shared" si="26"/>
        <v>0.33988775305672481</v>
      </c>
      <c r="W117" s="6">
        <f t="shared" si="26"/>
        <v>2.3662124333786203E-2</v>
      </c>
      <c r="Y117" s="8">
        <f t="shared" si="34"/>
        <v>3776628443037.5845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Bottom 50%</v>
      </c>
      <c r="C118" s="2">
        <v>526357</v>
      </c>
      <c r="D118" s="2">
        <v>47060</v>
      </c>
      <c r="E118" s="3">
        <v>81172331.769999981</v>
      </c>
      <c r="G118" s="7">
        <f t="shared" si="27"/>
        <v>154.21535530067993</v>
      </c>
      <c r="H118" s="7">
        <f t="shared" si="28"/>
        <v>1850.5842636081593</v>
      </c>
      <c r="I118" s="7">
        <f t="shared" si="29"/>
        <v>1724.8689283892897</v>
      </c>
      <c r="J118" s="2">
        <f t="shared" si="30"/>
        <v>43863.083333333336</v>
      </c>
      <c r="K118" s="18">
        <f t="shared" si="31"/>
        <v>11.184806629834254</v>
      </c>
      <c r="M118" s="5">
        <f t="shared" si="32"/>
        <v>6.7916810542541063E-3</v>
      </c>
      <c r="N118" s="5">
        <f t="shared" si="32"/>
        <v>6.5963301080559046E-3</v>
      </c>
      <c r="O118" s="6">
        <f t="shared" si="32"/>
        <v>1.1421153483278307E-3</v>
      </c>
      <c r="Q118" s="11">
        <f t="shared" si="35"/>
        <v>24963777</v>
      </c>
      <c r="R118" s="11">
        <f t="shared" si="35"/>
        <v>2471911</v>
      </c>
      <c r="S118" s="8">
        <f t="shared" si="35"/>
        <v>1762884962.3</v>
      </c>
      <c r="U118" s="6">
        <f t="shared" si="26"/>
        <v>0.32211220007243074</v>
      </c>
      <c r="V118" s="6">
        <f t="shared" si="26"/>
        <v>0.34648408316478069</v>
      </c>
      <c r="W118" s="6">
        <f t="shared" si="26"/>
        <v>2.4804239682114034E-2</v>
      </c>
      <c r="Y118" s="8">
        <f t="shared" si="34"/>
        <v>3675590148550.6416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Bottom 50%</v>
      </c>
      <c r="C119" s="2">
        <v>513163</v>
      </c>
      <c r="D119" s="2">
        <v>45782</v>
      </c>
      <c r="E119" s="3">
        <v>81254684.120000124</v>
      </c>
      <c r="G119" s="7">
        <f t="shared" si="27"/>
        <v>158.34088607323622</v>
      </c>
      <c r="H119" s="7">
        <f t="shared" si="28"/>
        <v>1900.0906328788346</v>
      </c>
      <c r="I119" s="7">
        <f t="shared" si="29"/>
        <v>1774.8172670481877</v>
      </c>
      <c r="J119" s="2">
        <f t="shared" si="30"/>
        <v>42763.583333333336</v>
      </c>
      <c r="K119" s="18">
        <f t="shared" si="31"/>
        <v>11.208837534402166</v>
      </c>
      <c r="M119" s="5">
        <f t="shared" si="32"/>
        <v>6.621436448730045E-3</v>
      </c>
      <c r="N119" s="5">
        <f t="shared" si="32"/>
        <v>6.4171947515302896E-3</v>
      </c>
      <c r="O119" s="6">
        <f t="shared" si="32"/>
        <v>1.1432740668327092E-3</v>
      </c>
      <c r="Q119" s="11">
        <f t="shared" si="35"/>
        <v>25476940</v>
      </c>
      <c r="R119" s="11">
        <f t="shared" si="35"/>
        <v>2517693</v>
      </c>
      <c r="S119" s="8">
        <f t="shared" si="35"/>
        <v>1844139646.4200001</v>
      </c>
      <c r="U119" s="6">
        <f t="shared" si="26"/>
        <v>0.32873363652116078</v>
      </c>
      <c r="V119" s="6">
        <f t="shared" si="26"/>
        <v>0.35290127791631098</v>
      </c>
      <c r="W119" s="6">
        <f t="shared" si="26"/>
        <v>2.5947513748946743E-2</v>
      </c>
      <c r="Y119" s="8">
        <f t="shared" si="34"/>
        <v>3544800686532.7666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Bottom 50%</v>
      </c>
      <c r="C120" s="2">
        <v>506063</v>
      </c>
      <c r="D120" s="2">
        <v>45035</v>
      </c>
      <c r="E120" s="3">
        <v>82182692.839999914</v>
      </c>
      <c r="G120" s="7">
        <f t="shared" si="27"/>
        <v>162.39616972590352</v>
      </c>
      <c r="H120" s="7">
        <f t="shared" si="28"/>
        <v>1948.7540367108422</v>
      </c>
      <c r="I120" s="7">
        <f t="shared" si="29"/>
        <v>1824.8627254357702</v>
      </c>
      <c r="J120" s="2">
        <f t="shared" si="30"/>
        <v>42171.916666666664</v>
      </c>
      <c r="K120" s="18">
        <f t="shared" si="31"/>
        <v>11.237104474297768</v>
      </c>
      <c r="M120" s="5">
        <f t="shared" si="32"/>
        <v>6.5298238445750624E-3</v>
      </c>
      <c r="N120" s="5">
        <f t="shared" si="32"/>
        <v>6.3124888741244722E-3</v>
      </c>
      <c r="O120" s="6">
        <f t="shared" si="32"/>
        <v>1.1563313854951445E-3</v>
      </c>
      <c r="Q120" s="11">
        <f t="shared" si="35"/>
        <v>25983003</v>
      </c>
      <c r="R120" s="11">
        <f t="shared" si="35"/>
        <v>2562728</v>
      </c>
      <c r="S120" s="8">
        <f t="shared" si="35"/>
        <v>1926322339.26</v>
      </c>
      <c r="U120" s="6">
        <f t="shared" si="26"/>
        <v>0.33526346036573584</v>
      </c>
      <c r="V120" s="6">
        <f t="shared" si="26"/>
        <v>0.35921376679043548</v>
      </c>
      <c r="W120" s="6">
        <f t="shared" si="26"/>
        <v>2.7103845134441886E-2</v>
      </c>
      <c r="Y120" s="8">
        <f t="shared" si="34"/>
        <v>3458486268151.9292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Bottom 50%</v>
      </c>
      <c r="C121" s="2">
        <v>495370</v>
      </c>
      <c r="D121" s="2">
        <v>44083</v>
      </c>
      <c r="E121" s="3">
        <v>82648783.960000038</v>
      </c>
      <c r="G121" s="7">
        <f t="shared" si="27"/>
        <v>166.84252974544287</v>
      </c>
      <c r="H121" s="7">
        <f t="shared" si="28"/>
        <v>2002.1103569453144</v>
      </c>
      <c r="I121" s="7">
        <f t="shared" si="29"/>
        <v>1874.8448145543641</v>
      </c>
      <c r="J121" s="2">
        <f t="shared" si="30"/>
        <v>41280.833333333336</v>
      </c>
      <c r="K121" s="18">
        <f t="shared" si="31"/>
        <v>11.237211623528344</v>
      </c>
      <c r="M121" s="5">
        <f t="shared" si="32"/>
        <v>6.3918501014441848E-3</v>
      </c>
      <c r="N121" s="5">
        <f t="shared" si="32"/>
        <v>6.1790484520490531E-3</v>
      </c>
      <c r="O121" s="6">
        <f t="shared" si="32"/>
        <v>1.1628894060701823E-3</v>
      </c>
      <c r="Q121" s="11">
        <f t="shared" si="35"/>
        <v>26478373</v>
      </c>
      <c r="R121" s="11">
        <f t="shared" si="35"/>
        <v>2606811</v>
      </c>
      <c r="S121" s="8">
        <f t="shared" si="35"/>
        <v>2008971123.22</v>
      </c>
      <c r="U121" s="6">
        <f t="shared" si="26"/>
        <v>0.34165531046718001</v>
      </c>
      <c r="V121" s="6">
        <f t="shared" si="26"/>
        <v>0.36539281524248451</v>
      </c>
      <c r="W121" s="6">
        <f t="shared" si="26"/>
        <v>2.8266734540512067E-2</v>
      </c>
      <c r="Y121" s="8">
        <f t="shared" si="34"/>
        <v>3345633828894.6377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Bottom 50%</v>
      </c>
      <c r="C122" s="2">
        <v>485684</v>
      </c>
      <c r="D122" s="2">
        <v>43258</v>
      </c>
      <c r="E122" s="3">
        <v>83266590.480000019</v>
      </c>
      <c r="G122" s="7">
        <f t="shared" si="27"/>
        <v>171.44190560117281</v>
      </c>
      <c r="H122" s="7">
        <f t="shared" si="28"/>
        <v>2057.3028672140736</v>
      </c>
      <c r="I122" s="7">
        <f t="shared" si="29"/>
        <v>1924.8830385131077</v>
      </c>
      <c r="J122" s="2">
        <f t="shared" si="30"/>
        <v>40473.666666666664</v>
      </c>
      <c r="K122" s="18">
        <f t="shared" si="31"/>
        <v>11.227611077719729</v>
      </c>
      <c r="M122" s="5">
        <f t="shared" si="32"/>
        <v>6.2668698642828948E-3</v>
      </c>
      <c r="N122" s="5">
        <f t="shared" si="32"/>
        <v>6.0634094308177292E-3</v>
      </c>
      <c r="O122" s="6">
        <f t="shared" si="32"/>
        <v>1.1715821009010798E-3</v>
      </c>
      <c r="Q122" s="11">
        <f t="shared" ref="Q122:S137" si="36">+Q121+C122</f>
        <v>26964057</v>
      </c>
      <c r="R122" s="11">
        <f t="shared" si="36"/>
        <v>2650069</v>
      </c>
      <c r="S122" s="8">
        <f t="shared" si="36"/>
        <v>2092237713.7</v>
      </c>
      <c r="U122" s="6">
        <f t="shared" si="26"/>
        <v>0.34792218033146294</v>
      </c>
      <c r="V122" s="6">
        <f t="shared" si="26"/>
        <v>0.37145622467330225</v>
      </c>
      <c r="W122" s="6">
        <f t="shared" si="26"/>
        <v>2.9438316641413147E-2</v>
      </c>
      <c r="Y122" s="8">
        <f t="shared" si="34"/>
        <v>3240119217944.3706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Bottom 50%</v>
      </c>
      <c r="C123" s="2">
        <v>480016</v>
      </c>
      <c r="D123" s="2">
        <v>42658</v>
      </c>
      <c r="E123" s="3">
        <v>84243899.229999781</v>
      </c>
      <c r="G123" s="7">
        <f t="shared" si="27"/>
        <v>175.50227332005554</v>
      </c>
      <c r="H123" s="7">
        <f t="shared" si="28"/>
        <v>2106.0272798406663</v>
      </c>
      <c r="I123" s="7">
        <f t="shared" si="29"/>
        <v>1974.8675331707952</v>
      </c>
      <c r="J123" s="2">
        <f t="shared" si="30"/>
        <v>40001.333333333336</v>
      </c>
      <c r="K123" s="18">
        <f t="shared" si="31"/>
        <v>11.252660696704018</v>
      </c>
      <c r="M123" s="5">
        <f t="shared" si="32"/>
        <v>6.1937346191631142E-3</v>
      </c>
      <c r="N123" s="5">
        <f t="shared" si="32"/>
        <v>5.979308324467675E-3</v>
      </c>
      <c r="O123" s="6">
        <f t="shared" si="32"/>
        <v>1.1853330835215193E-3</v>
      </c>
      <c r="Q123" s="11">
        <f t="shared" si="36"/>
        <v>27444073</v>
      </c>
      <c r="R123" s="11">
        <f t="shared" si="36"/>
        <v>2692727</v>
      </c>
      <c r="S123" s="8">
        <f t="shared" si="36"/>
        <v>2176481612.9299998</v>
      </c>
      <c r="U123" s="6">
        <f t="shared" si="26"/>
        <v>0.35411591495062605</v>
      </c>
      <c r="V123" s="6">
        <f t="shared" si="26"/>
        <v>0.37743553299776994</v>
      </c>
      <c r="W123" s="6">
        <f t="shared" si="26"/>
        <v>3.0623649724934667E-2</v>
      </c>
      <c r="Y123" s="8">
        <f t="shared" si="34"/>
        <v>3167524044972.7358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Bottom 50%</v>
      </c>
      <c r="C124" s="2">
        <v>470896</v>
      </c>
      <c r="D124" s="2">
        <v>41870</v>
      </c>
      <c r="E124" s="3">
        <v>84784626.820000172</v>
      </c>
      <c r="G124" s="7">
        <f t="shared" si="27"/>
        <v>180.04957956746324</v>
      </c>
      <c r="H124" s="7">
        <f t="shared" si="28"/>
        <v>2160.5949548095587</v>
      </c>
      <c r="I124" s="7">
        <f t="shared" si="29"/>
        <v>2024.9492911392447</v>
      </c>
      <c r="J124" s="2">
        <f t="shared" si="30"/>
        <v>39241.333333333336</v>
      </c>
      <c r="K124" s="18">
        <f t="shared" si="31"/>
        <v>11.246620491999044</v>
      </c>
      <c r="M124" s="5">
        <f t="shared" si="32"/>
        <v>6.0760575839668551E-3</v>
      </c>
      <c r="N124" s="5">
        <f t="shared" si="32"/>
        <v>5.8688555381279373E-3</v>
      </c>
      <c r="O124" s="6">
        <f t="shared" si="32"/>
        <v>1.1929412582078601E-3</v>
      </c>
      <c r="Q124" s="11">
        <f t="shared" si="36"/>
        <v>27914969</v>
      </c>
      <c r="R124" s="11">
        <f t="shared" si="36"/>
        <v>2734597</v>
      </c>
      <c r="S124" s="8">
        <f t="shared" si="36"/>
        <v>2261266239.75</v>
      </c>
      <c r="U124" s="6">
        <f t="shared" si="26"/>
        <v>0.3601919725345929</v>
      </c>
      <c r="V124" s="6">
        <f t="shared" si="26"/>
        <v>0.38330438853589788</v>
      </c>
      <c r="W124" s="6">
        <f t="shared" si="26"/>
        <v>3.1816590983142531E-2</v>
      </c>
      <c r="Y124" s="8">
        <f t="shared" si="34"/>
        <v>3069350556529.6772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Bottom 50%</v>
      </c>
      <c r="C125" s="2">
        <v>461497</v>
      </c>
      <c r="D125" s="2">
        <v>40955</v>
      </c>
      <c r="E125" s="3">
        <v>84983527.409999847</v>
      </c>
      <c r="G125" s="7">
        <f t="shared" si="27"/>
        <v>184.14751864042421</v>
      </c>
      <c r="H125" s="7">
        <f t="shared" si="28"/>
        <v>2209.7702236850905</v>
      </c>
      <c r="I125" s="7">
        <f t="shared" si="29"/>
        <v>2075.0464512269527</v>
      </c>
      <c r="J125" s="2">
        <f t="shared" si="30"/>
        <v>38458.083333333336</v>
      </c>
      <c r="K125" s="18">
        <f t="shared" si="31"/>
        <v>11.268392137712123</v>
      </c>
      <c r="M125" s="5">
        <f t="shared" si="32"/>
        <v>5.9547805605228155E-3</v>
      </c>
      <c r="N125" s="5">
        <f t="shared" si="32"/>
        <v>5.7406013509441051E-3</v>
      </c>
      <c r="O125" s="6">
        <f t="shared" si="32"/>
        <v>1.1957398400851648E-3</v>
      </c>
      <c r="Q125" s="11">
        <f t="shared" si="36"/>
        <v>28376466</v>
      </c>
      <c r="R125" s="11">
        <f t="shared" si="36"/>
        <v>2775552</v>
      </c>
      <c r="S125" s="8">
        <f t="shared" si="36"/>
        <v>2346249767.1599998</v>
      </c>
      <c r="U125" s="6">
        <f t="shared" si="26"/>
        <v>0.36614675309511568</v>
      </c>
      <c r="V125" s="6">
        <f t="shared" si="26"/>
        <v>0.38904498988684194</v>
      </c>
      <c r="W125" s="6">
        <f t="shared" si="26"/>
        <v>3.3012330823227694E-2</v>
      </c>
      <c r="Y125" s="8">
        <f t="shared" si="34"/>
        <v>2974728356268.7837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Bottom 50%</v>
      </c>
      <c r="C126" s="2">
        <v>450826</v>
      </c>
      <c r="D126" s="2">
        <v>39945</v>
      </c>
      <c r="E126" s="3">
        <v>84879973.820000172</v>
      </c>
      <c r="G126" s="7">
        <f t="shared" si="27"/>
        <v>188.27657193684519</v>
      </c>
      <c r="H126" s="7">
        <f t="shared" si="28"/>
        <v>2259.3188632421425</v>
      </c>
      <c r="I126" s="7">
        <f t="shared" si="29"/>
        <v>2124.9211120290443</v>
      </c>
      <c r="J126" s="2">
        <f t="shared" si="30"/>
        <v>37568.833333333336</v>
      </c>
      <c r="K126" s="18">
        <f t="shared" si="31"/>
        <v>11.286168481662285</v>
      </c>
      <c r="M126" s="5">
        <f t="shared" si="32"/>
        <v>5.8170906874329817E-3</v>
      </c>
      <c r="N126" s="5">
        <f t="shared" si="32"/>
        <v>5.5990311552548471E-3</v>
      </c>
      <c r="O126" s="6">
        <f t="shared" si="32"/>
        <v>1.1942828147424877E-3</v>
      </c>
      <c r="Q126" s="11">
        <f t="shared" si="36"/>
        <v>28827292</v>
      </c>
      <c r="R126" s="11">
        <f t="shared" si="36"/>
        <v>2815497</v>
      </c>
      <c r="S126" s="8">
        <f t="shared" si="36"/>
        <v>2431129740.98</v>
      </c>
      <c r="U126" s="6">
        <f t="shared" si="26"/>
        <v>0.37196384378254871</v>
      </c>
      <c r="V126" s="6">
        <f t="shared" si="26"/>
        <v>0.39464402104209678</v>
      </c>
      <c r="W126" s="6">
        <f t="shared" si="26"/>
        <v>3.420661363797018E-2</v>
      </c>
      <c r="Y126" s="8">
        <f t="shared" si="34"/>
        <v>2873294143265.7905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Bottom 50%</v>
      </c>
      <c r="C127" s="2">
        <v>444654</v>
      </c>
      <c r="D127" s="2">
        <v>39426</v>
      </c>
      <c r="E127" s="3">
        <v>85749925.650000095</v>
      </c>
      <c r="G127" s="7">
        <f t="shared" si="27"/>
        <v>192.84640563224463</v>
      </c>
      <c r="H127" s="7">
        <f t="shared" si="28"/>
        <v>2314.1568675869357</v>
      </c>
      <c r="I127" s="7">
        <f t="shared" si="29"/>
        <v>2174.9588000304393</v>
      </c>
      <c r="J127" s="2">
        <f t="shared" si="30"/>
        <v>37054.5</v>
      </c>
      <c r="K127" s="18">
        <f t="shared" si="31"/>
        <v>11.278192056003652</v>
      </c>
      <c r="M127" s="5">
        <f t="shared" si="32"/>
        <v>5.7374522377365662E-3</v>
      </c>
      <c r="N127" s="5">
        <f t="shared" si="32"/>
        <v>5.5262836982620505E-3</v>
      </c>
      <c r="O127" s="6">
        <f t="shared" si="32"/>
        <v>1.2065232582000455E-3</v>
      </c>
      <c r="Q127" s="11">
        <f t="shared" si="36"/>
        <v>29271946</v>
      </c>
      <c r="R127" s="11">
        <f t="shared" si="36"/>
        <v>2854923</v>
      </c>
      <c r="S127" s="8">
        <f t="shared" si="36"/>
        <v>2516879666.6300001</v>
      </c>
      <c r="U127" s="6">
        <f t="shared" si="26"/>
        <v>0.37770129602028524</v>
      </c>
      <c r="V127" s="6">
        <f t="shared" si="26"/>
        <v>0.40017030474035886</v>
      </c>
      <c r="W127" s="6">
        <f t="shared" si="26"/>
        <v>3.5413136896170226E-2</v>
      </c>
      <c r="Y127" s="8">
        <f t="shared" si="34"/>
        <v>2798528023204.6685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Bottom 50%</v>
      </c>
      <c r="C128" s="2">
        <v>440274</v>
      </c>
      <c r="D128" s="2">
        <v>39052</v>
      </c>
      <c r="E128" s="3">
        <v>86887701.170000076</v>
      </c>
      <c r="G128" s="7">
        <f t="shared" si="27"/>
        <v>197.34915341355628</v>
      </c>
      <c r="H128" s="7">
        <f t="shared" si="28"/>
        <v>2368.1898409626756</v>
      </c>
      <c r="I128" s="7">
        <f t="shared" si="29"/>
        <v>2224.9232093106648</v>
      </c>
      <c r="J128" s="2">
        <f t="shared" si="30"/>
        <v>36689.5</v>
      </c>
      <c r="K128" s="18">
        <f t="shared" si="31"/>
        <v>11.274044863259244</v>
      </c>
      <c r="M128" s="5">
        <f t="shared" si="32"/>
        <v>5.6809362932015205E-3</v>
      </c>
      <c r="N128" s="5">
        <f t="shared" si="32"/>
        <v>5.4738606753038507E-3</v>
      </c>
      <c r="O128" s="6">
        <f t="shared" si="32"/>
        <v>1.2225320490775293E-3</v>
      </c>
      <c r="Q128" s="11">
        <f t="shared" si="36"/>
        <v>29712220</v>
      </c>
      <c r="R128" s="11">
        <f t="shared" si="36"/>
        <v>2893975</v>
      </c>
      <c r="S128" s="8">
        <f t="shared" si="36"/>
        <v>2603767367.8000002</v>
      </c>
      <c r="U128" s="6">
        <f t="shared" si="26"/>
        <v>0.38338223231348678</v>
      </c>
      <c r="V128" s="6">
        <f t="shared" si="26"/>
        <v>0.40564416541566273</v>
      </c>
      <c r="W128" s="6">
        <f t="shared" si="26"/>
        <v>3.6635668945247758E-2</v>
      </c>
      <c r="Y128" s="8">
        <f t="shared" si="34"/>
        <v>2736611839248.7651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Bottom 50%</v>
      </c>
      <c r="C129" s="2">
        <v>430828</v>
      </c>
      <c r="D129" s="2">
        <v>38200</v>
      </c>
      <c r="E129" s="3">
        <v>86906088.839999676</v>
      </c>
      <c r="G129" s="7">
        <f t="shared" si="27"/>
        <v>201.71875746237401</v>
      </c>
      <c r="H129" s="7">
        <f t="shared" si="28"/>
        <v>2420.6250895484882</v>
      </c>
      <c r="I129" s="7">
        <f t="shared" si="29"/>
        <v>2275.0285036649129</v>
      </c>
      <c r="J129" s="2">
        <f t="shared" si="30"/>
        <v>35902.333333333336</v>
      </c>
      <c r="K129" s="18">
        <f t="shared" si="31"/>
        <v>11.278219895287958</v>
      </c>
      <c r="M129" s="5">
        <f t="shared" si="32"/>
        <v>5.5590528201243418E-3</v>
      </c>
      <c r="N129" s="5">
        <f t="shared" si="32"/>
        <v>5.3544371042867737E-3</v>
      </c>
      <c r="O129" s="6">
        <f t="shared" si="32"/>
        <v>1.2227907682700002E-3</v>
      </c>
      <c r="Q129" s="11">
        <f t="shared" si="36"/>
        <v>30143048</v>
      </c>
      <c r="R129" s="11">
        <f t="shared" si="36"/>
        <v>2932175</v>
      </c>
      <c r="S129" s="8">
        <f t="shared" si="36"/>
        <v>2690673456.6399999</v>
      </c>
      <c r="U129" s="6">
        <f t="shared" si="26"/>
        <v>0.38894128513361109</v>
      </c>
      <c r="V129" s="6">
        <f t="shared" si="26"/>
        <v>0.41099860251994946</v>
      </c>
      <c r="W129" s="6">
        <f t="shared" si="26"/>
        <v>3.7858459713517756E-2</v>
      </c>
      <c r="Y129" s="8">
        <f t="shared" si="34"/>
        <v>2645479940633.7549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Bottom 50%</v>
      </c>
      <c r="C130" s="2">
        <v>426294</v>
      </c>
      <c r="D130" s="2">
        <v>37731</v>
      </c>
      <c r="E130" s="3">
        <v>87720934.820000172</v>
      </c>
      <c r="G130" s="7">
        <f t="shared" si="27"/>
        <v>205.77567317391325</v>
      </c>
      <c r="H130" s="7">
        <f t="shared" si="28"/>
        <v>2469.3080780869591</v>
      </c>
      <c r="I130" s="7">
        <f t="shared" si="29"/>
        <v>2324.9035228326884</v>
      </c>
      <c r="J130" s="2">
        <f t="shared" si="30"/>
        <v>35524.5</v>
      </c>
      <c r="K130" s="18">
        <f t="shared" si="31"/>
        <v>11.29824282420291</v>
      </c>
      <c r="M130" s="5">
        <f t="shared" si="32"/>
        <v>5.5005497853019914E-3</v>
      </c>
      <c r="N130" s="5">
        <f t="shared" si="32"/>
        <v>5.2886980728231482E-3</v>
      </c>
      <c r="O130" s="6">
        <f t="shared" si="32"/>
        <v>1.2342558584058703E-3</v>
      </c>
      <c r="Q130" s="11">
        <f t="shared" si="36"/>
        <v>30569342</v>
      </c>
      <c r="R130" s="11">
        <f t="shared" si="36"/>
        <v>2969906</v>
      </c>
      <c r="S130" s="8">
        <f t="shared" si="36"/>
        <v>2778394391.46</v>
      </c>
      <c r="U130" s="6">
        <f t="shared" si="26"/>
        <v>0.3944418349189131</v>
      </c>
      <c r="V130" s="6">
        <f t="shared" si="26"/>
        <v>0.41628730059277264</v>
      </c>
      <c r="W130" s="6">
        <f t="shared" si="26"/>
        <v>3.9092715571923627E-2</v>
      </c>
      <c r="Y130" s="8">
        <f t="shared" si="34"/>
        <v>2588032224847.5996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Bottom 50%</v>
      </c>
      <c r="C131" s="2">
        <v>417014</v>
      </c>
      <c r="D131" s="2">
        <v>36883</v>
      </c>
      <c r="E131" s="3">
        <v>87595310.739999771</v>
      </c>
      <c r="G131" s="7">
        <f t="shared" si="27"/>
        <v>210.05364505747954</v>
      </c>
      <c r="H131" s="7">
        <f t="shared" si="28"/>
        <v>2520.6437406897544</v>
      </c>
      <c r="I131" s="7">
        <f t="shared" si="29"/>
        <v>2374.9508104004494</v>
      </c>
      <c r="J131" s="2">
        <f t="shared" si="30"/>
        <v>34751.166666666664</v>
      </c>
      <c r="K131" s="18">
        <f t="shared" si="31"/>
        <v>11.306401323102785</v>
      </c>
      <c r="M131" s="5">
        <f t="shared" si="32"/>
        <v>5.3808082407163236E-3</v>
      </c>
      <c r="N131" s="5">
        <f t="shared" si="32"/>
        <v>5.1698351758484046E-3</v>
      </c>
      <c r="O131" s="6">
        <f t="shared" si="32"/>
        <v>1.232488295656847E-3</v>
      </c>
      <c r="Q131" s="11">
        <f t="shared" si="36"/>
        <v>30986356</v>
      </c>
      <c r="R131" s="11">
        <f t="shared" si="36"/>
        <v>3006789</v>
      </c>
      <c r="S131" s="8">
        <f t="shared" si="36"/>
        <v>2865989702.1999998</v>
      </c>
      <c r="U131" s="6">
        <f t="shared" si="26"/>
        <v>0.39982264315962945</v>
      </c>
      <c r="V131" s="6">
        <f t="shared" si="26"/>
        <v>0.42145713576862104</v>
      </c>
      <c r="W131" s="6">
        <f t="shared" si="26"/>
        <v>4.032520386758047E-2</v>
      </c>
      <c r="Y131" s="8">
        <f t="shared" si="34"/>
        <v>2501331242898.7471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Bottom 50%</v>
      </c>
      <c r="C132" s="2">
        <v>412628</v>
      </c>
      <c r="D132" s="2">
        <v>36534</v>
      </c>
      <c r="E132" s="3">
        <v>88590830.81000042</v>
      </c>
      <c r="G132" s="7">
        <f t="shared" si="27"/>
        <v>214.69902868928045</v>
      </c>
      <c r="H132" s="7">
        <f t="shared" si="28"/>
        <v>2576.3883442713654</v>
      </c>
      <c r="I132" s="7">
        <f t="shared" si="29"/>
        <v>2424.8872505063891</v>
      </c>
      <c r="J132" s="2">
        <f t="shared" si="30"/>
        <v>34385.666666666664</v>
      </c>
      <c r="K132" s="18">
        <f t="shared" si="31"/>
        <v>11.29435594240981</v>
      </c>
      <c r="M132" s="5">
        <f t="shared" si="32"/>
        <v>5.3242148770791756E-3</v>
      </c>
      <c r="N132" s="5">
        <f t="shared" si="32"/>
        <v>5.12091636565479E-3</v>
      </c>
      <c r="O132" s="6">
        <f t="shared" si="32"/>
        <v>1.2464955161804337E-3</v>
      </c>
      <c r="Q132" s="11">
        <f t="shared" si="36"/>
        <v>31398984</v>
      </c>
      <c r="R132" s="11">
        <f t="shared" si="36"/>
        <v>3043323</v>
      </c>
      <c r="S132" s="8">
        <f t="shared" si="36"/>
        <v>2954580533.0100002</v>
      </c>
      <c r="U132" s="6">
        <f t="shared" si="26"/>
        <v>0.40514685803670858</v>
      </c>
      <c r="V132" s="6">
        <f t="shared" si="26"/>
        <v>0.42657805213427585</v>
      </c>
      <c r="W132" s="6">
        <f t="shared" si="26"/>
        <v>4.1571699383760909E-2</v>
      </c>
      <c r="Y132" s="8">
        <f t="shared" si="34"/>
        <v>2442605470578.2803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Bottom 50%</v>
      </c>
      <c r="C133" s="2">
        <v>398434</v>
      </c>
      <c r="D133" s="2">
        <v>35216</v>
      </c>
      <c r="E133" s="3">
        <v>87157923.569999695</v>
      </c>
      <c r="G133" s="7">
        <f t="shared" si="27"/>
        <v>218.75121995110783</v>
      </c>
      <c r="H133" s="7">
        <f t="shared" si="28"/>
        <v>2625.0146394132939</v>
      </c>
      <c r="I133" s="7">
        <f t="shared" si="29"/>
        <v>2474.9523957859979</v>
      </c>
      <c r="J133" s="2">
        <f t="shared" si="30"/>
        <v>33202.833333333336</v>
      </c>
      <c r="K133" s="18">
        <f t="shared" si="31"/>
        <v>11.314004997728306</v>
      </c>
      <c r="M133" s="5">
        <f t="shared" si="32"/>
        <v>5.1410670878713136E-3</v>
      </c>
      <c r="N133" s="5">
        <f t="shared" si="32"/>
        <v>4.9361742687058377E-3</v>
      </c>
      <c r="O133" s="6">
        <f t="shared" si="32"/>
        <v>1.2263341469570879E-3</v>
      </c>
      <c r="Q133" s="11">
        <f t="shared" si="36"/>
        <v>31797418</v>
      </c>
      <c r="R133" s="11">
        <f t="shared" si="36"/>
        <v>3078539</v>
      </c>
      <c r="S133" s="8">
        <f t="shared" si="36"/>
        <v>3041738456.5799999</v>
      </c>
      <c r="U133" s="6">
        <f t="shared" si="26"/>
        <v>0.4102879251245799</v>
      </c>
      <c r="V133" s="6">
        <f t="shared" si="26"/>
        <v>0.43151422640298165</v>
      </c>
      <c r="W133" s="6">
        <f t="shared" si="26"/>
        <v>4.2798033530717997E-2</v>
      </c>
      <c r="Y133" s="8">
        <f t="shared" si="34"/>
        <v>2331445366702.4141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Bottom 50%</v>
      </c>
      <c r="C134" s="2">
        <v>784145</v>
      </c>
      <c r="D134" s="2">
        <v>69331</v>
      </c>
      <c r="E134" s="3">
        <v>176776348.63999987</v>
      </c>
      <c r="G134" s="7">
        <f t="shared" si="27"/>
        <v>225.43834193930951</v>
      </c>
      <c r="H134" s="7">
        <f t="shared" si="28"/>
        <v>2705.2601032717139</v>
      </c>
      <c r="I134" s="7">
        <f t="shared" si="29"/>
        <v>2549.7446833306872</v>
      </c>
      <c r="J134" s="2">
        <f t="shared" si="30"/>
        <v>65345.416666666664</v>
      </c>
      <c r="K134" s="18">
        <f t="shared" si="31"/>
        <v>11.310164284374954</v>
      </c>
      <c r="M134" s="5">
        <f t="shared" si="32"/>
        <v>1.0117966969733634E-2</v>
      </c>
      <c r="N134" s="5">
        <f t="shared" si="32"/>
        <v>9.7180230072593278E-3</v>
      </c>
      <c r="O134" s="6">
        <f t="shared" si="32"/>
        <v>2.487288175670151E-3</v>
      </c>
      <c r="Q134" s="11">
        <f t="shared" si="36"/>
        <v>32581563</v>
      </c>
      <c r="R134" s="11">
        <f t="shared" si="36"/>
        <v>3147870</v>
      </c>
      <c r="S134" s="8">
        <f t="shared" si="36"/>
        <v>3218514805.2199998</v>
      </c>
      <c r="U134" s="6">
        <f t="shared" si="26"/>
        <v>0.42040589209431356</v>
      </c>
      <c r="V134" s="6">
        <f t="shared" si="26"/>
        <v>0.44123224941024097</v>
      </c>
      <c r="W134" s="6">
        <f t="shared" si="26"/>
        <v>4.5285321706388146E-2</v>
      </c>
      <c r="Y134" s="8">
        <f t="shared" si="34"/>
        <v>4500982473020.7725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Bottom 50%</v>
      </c>
      <c r="C135" s="2">
        <v>755713</v>
      </c>
      <c r="D135" s="2">
        <v>66665</v>
      </c>
      <c r="E135" s="3">
        <v>176646517.47000027</v>
      </c>
      <c r="G135" s="7">
        <f t="shared" si="27"/>
        <v>233.74815236736734</v>
      </c>
      <c r="H135" s="7">
        <f t="shared" si="28"/>
        <v>2804.9778284084082</v>
      </c>
      <c r="I135" s="7">
        <f t="shared" si="29"/>
        <v>2649.7640061501579</v>
      </c>
      <c r="J135" s="2">
        <f t="shared" si="30"/>
        <v>62976.083333333336</v>
      </c>
      <c r="K135" s="18">
        <f t="shared" si="31"/>
        <v>11.335978399459986</v>
      </c>
      <c r="M135" s="5">
        <f t="shared" si="32"/>
        <v>9.7511036512358228E-3</v>
      </c>
      <c r="N135" s="5">
        <f t="shared" si="32"/>
        <v>9.3443337580439208E-3</v>
      </c>
      <c r="O135" s="6">
        <f t="shared" si="32"/>
        <v>2.485461418095069E-3</v>
      </c>
      <c r="Q135" s="11">
        <f t="shared" si="36"/>
        <v>33337276</v>
      </c>
      <c r="R135" s="11">
        <f t="shared" si="36"/>
        <v>3214535</v>
      </c>
      <c r="S135" s="8">
        <f t="shared" si="36"/>
        <v>3395161322.6900001</v>
      </c>
      <c r="U135" s="6">
        <f t="shared" si="26"/>
        <v>0.43015699574554939</v>
      </c>
      <c r="V135" s="6">
        <f t="shared" si="26"/>
        <v>0.45057658316828492</v>
      </c>
      <c r="W135" s="6">
        <f t="shared" si="26"/>
        <v>4.7770783124483213E-2</v>
      </c>
      <c r="Y135" s="8">
        <f t="shared" si="34"/>
        <v>4234171832649.9302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Bottom 50%</v>
      </c>
      <c r="C136" s="2">
        <v>737644</v>
      </c>
      <c r="D136" s="2">
        <v>65153</v>
      </c>
      <c r="E136" s="3">
        <v>179166788.96999979</v>
      </c>
      <c r="G136" s="7">
        <f t="shared" si="27"/>
        <v>242.89059352478944</v>
      </c>
      <c r="H136" s="7">
        <f t="shared" si="28"/>
        <v>2914.6871222974733</v>
      </c>
      <c r="I136" s="7">
        <f t="shared" si="29"/>
        <v>2749.9392041809247</v>
      </c>
      <c r="J136" s="2">
        <f t="shared" si="30"/>
        <v>61470.333333333336</v>
      </c>
      <c r="K136" s="18">
        <f t="shared" si="31"/>
        <v>11.321719644529031</v>
      </c>
      <c r="M136" s="5">
        <f t="shared" si="32"/>
        <v>9.5179560252532328E-3</v>
      </c>
      <c r="N136" s="5">
        <f t="shared" si="32"/>
        <v>9.1323989700417846E-3</v>
      </c>
      <c r="O136" s="6">
        <f t="shared" si="32"/>
        <v>2.5209222789492167E-3</v>
      </c>
      <c r="Q136" s="11">
        <f t="shared" si="36"/>
        <v>34074920</v>
      </c>
      <c r="R136" s="11">
        <f t="shared" si="36"/>
        <v>3279688</v>
      </c>
      <c r="S136" s="8">
        <f t="shared" si="36"/>
        <v>3574328111.6599998</v>
      </c>
      <c r="U136" s="6">
        <f t="shared" si="26"/>
        <v>0.43967495177080262</v>
      </c>
      <c r="V136" s="6">
        <f t="shared" si="26"/>
        <v>0.45970898213832667</v>
      </c>
      <c r="W136" s="6">
        <f t="shared" si="26"/>
        <v>5.0291705403432432E-2</v>
      </c>
      <c r="Y136" s="8">
        <f t="shared" si="34"/>
        <v>4023078220931.6133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Bottom 50%</v>
      </c>
      <c r="C137" s="2">
        <v>707244</v>
      </c>
      <c r="D137" s="2">
        <v>62423</v>
      </c>
      <c r="E137" s="3">
        <v>177883290.4000001</v>
      </c>
      <c r="G137" s="7">
        <f t="shared" si="27"/>
        <v>251.51615340674519</v>
      </c>
      <c r="H137" s="7">
        <f t="shared" si="28"/>
        <v>3018.1938408809424</v>
      </c>
      <c r="I137" s="7">
        <f t="shared" si="29"/>
        <v>2849.6434070775208</v>
      </c>
      <c r="J137" s="2">
        <f t="shared" si="30"/>
        <v>58937</v>
      </c>
      <c r="K137" s="18">
        <f t="shared" si="31"/>
        <v>11.329862390465053</v>
      </c>
      <c r="M137" s="5">
        <f t="shared" si="32"/>
        <v>9.1256992412657029E-3</v>
      </c>
      <c r="N137" s="5">
        <f t="shared" si="32"/>
        <v>8.7497389361490385E-3</v>
      </c>
      <c r="O137" s="6">
        <f t="shared" si="32"/>
        <v>2.5028631277040966E-3</v>
      </c>
      <c r="Q137" s="11">
        <f t="shared" si="36"/>
        <v>34782164</v>
      </c>
      <c r="R137" s="11">
        <f t="shared" si="36"/>
        <v>3342111</v>
      </c>
      <c r="S137" s="8">
        <f t="shared" si="36"/>
        <v>3752211402.0599999</v>
      </c>
      <c r="U137" s="6">
        <f t="shared" si="26"/>
        <v>0.44880065101206829</v>
      </c>
      <c r="V137" s="6">
        <f t="shared" si="26"/>
        <v>0.46845872107447573</v>
      </c>
      <c r="W137" s="6">
        <f t="shared" si="26"/>
        <v>5.2794568531136531E-2</v>
      </c>
      <c r="Y137" s="8">
        <f t="shared" si="34"/>
        <v>3759205770664.856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Bottom 50%</v>
      </c>
      <c r="C138" s="2">
        <v>690193</v>
      </c>
      <c r="D138" s="2">
        <v>60920</v>
      </c>
      <c r="E138" s="3">
        <v>179696199.11000013</v>
      </c>
      <c r="G138" s="7">
        <f t="shared" si="27"/>
        <v>260.35644973217654</v>
      </c>
      <c r="H138" s="7">
        <f t="shared" si="28"/>
        <v>3124.2773967861185</v>
      </c>
      <c r="I138" s="7">
        <f t="shared" si="29"/>
        <v>2949.7077989166141</v>
      </c>
      <c r="J138" s="2">
        <f t="shared" si="30"/>
        <v>57516.083333333336</v>
      </c>
      <c r="K138" s="18">
        <f t="shared" si="31"/>
        <v>11.329497701904137</v>
      </c>
      <c r="M138" s="5">
        <f t="shared" si="32"/>
        <v>8.9056870562732229E-3</v>
      </c>
      <c r="N138" s="5">
        <f t="shared" si="32"/>
        <v>8.5390656647421539E-3</v>
      </c>
      <c r="O138" s="6">
        <f t="shared" si="32"/>
        <v>2.5283712142362799E-3</v>
      </c>
      <c r="Q138" s="11">
        <f t="shared" ref="Q138:S153" si="37">+Q137+C138</f>
        <v>35472357</v>
      </c>
      <c r="R138" s="11">
        <f t="shared" si="37"/>
        <v>3403031</v>
      </c>
      <c r="S138" s="8">
        <f t="shared" si="37"/>
        <v>3931907601.1700001</v>
      </c>
      <c r="U138" s="6">
        <f t="shared" si="26"/>
        <v>0.45770633806834155</v>
      </c>
      <c r="V138" s="6">
        <f t="shared" si="26"/>
        <v>0.47699778673921789</v>
      </c>
      <c r="W138" s="6">
        <f t="shared" si="26"/>
        <v>5.5322939745372807E-2</v>
      </c>
      <c r="Y138" s="8">
        <f t="shared" si="34"/>
        <v>3571763181963.6284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Bottom 50%</v>
      </c>
      <c r="C139" s="2">
        <v>661763</v>
      </c>
      <c r="D139" s="2">
        <v>58264</v>
      </c>
      <c r="E139" s="3">
        <v>177697595.76999998</v>
      </c>
      <c r="G139" s="7">
        <f t="shared" si="27"/>
        <v>268.52150357454252</v>
      </c>
      <c r="H139" s="7">
        <f t="shared" si="28"/>
        <v>3222.2580428945103</v>
      </c>
      <c r="I139" s="7">
        <f t="shared" si="29"/>
        <v>3049.8694866469859</v>
      </c>
      <c r="J139" s="2">
        <f t="shared" si="30"/>
        <v>55146.916666666664</v>
      </c>
      <c r="K139" s="18">
        <f t="shared" si="31"/>
        <v>11.358008375669367</v>
      </c>
      <c r="M139" s="5">
        <f t="shared" si="32"/>
        <v>8.5388495441427788E-3</v>
      </c>
      <c r="N139" s="5">
        <f t="shared" si="32"/>
        <v>8.1667781006325799E-3</v>
      </c>
      <c r="O139" s="6">
        <f t="shared" si="32"/>
        <v>2.5002503570419688E-3</v>
      </c>
      <c r="Q139" s="11">
        <f t="shared" si="37"/>
        <v>36134120</v>
      </c>
      <c r="R139" s="11">
        <f t="shared" si="37"/>
        <v>3461295</v>
      </c>
      <c r="S139" s="8">
        <f t="shared" si="37"/>
        <v>4109605196.9400001</v>
      </c>
      <c r="U139" s="6">
        <f t="shared" si="26"/>
        <v>0.46624518761248429</v>
      </c>
      <c r="V139" s="6">
        <f t="shared" si="26"/>
        <v>0.48516456483985049</v>
      </c>
      <c r="W139" s="6">
        <f t="shared" si="26"/>
        <v>5.7823190102414775E-2</v>
      </c>
      <c r="Y139" s="8">
        <f t="shared" si="34"/>
        <v>3340006259654.6396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Bottom 50%</v>
      </c>
      <c r="C140" s="2">
        <v>654422</v>
      </c>
      <c r="D140" s="2">
        <v>57561</v>
      </c>
      <c r="E140" s="3">
        <v>181298340.38999987</v>
      </c>
      <c r="G140" s="7">
        <f t="shared" si="27"/>
        <v>277.03582763110023</v>
      </c>
      <c r="H140" s="7">
        <f t="shared" si="28"/>
        <v>3324.4299315732028</v>
      </c>
      <c r="I140" s="7">
        <f t="shared" si="29"/>
        <v>3149.6732230155812</v>
      </c>
      <c r="J140" s="2">
        <f t="shared" si="30"/>
        <v>54535.166666666664</v>
      </c>
      <c r="K140" s="18">
        <f t="shared" si="31"/>
        <v>11.369190945258074</v>
      </c>
      <c r="M140" s="5">
        <f t="shared" si="32"/>
        <v>8.4441272727200003E-3</v>
      </c>
      <c r="N140" s="5">
        <f t="shared" si="32"/>
        <v>8.0682396376924332E-3</v>
      </c>
      <c r="O140" s="6">
        <f t="shared" si="32"/>
        <v>2.5509137494348754E-3</v>
      </c>
      <c r="Q140" s="11">
        <f t="shared" si="37"/>
        <v>36788542</v>
      </c>
      <c r="R140" s="11">
        <f t="shared" si="37"/>
        <v>3518856</v>
      </c>
      <c r="S140" s="8">
        <f t="shared" si="37"/>
        <v>4290903537.3299999</v>
      </c>
      <c r="U140" s="6">
        <f t="shared" si="26"/>
        <v>0.47468931488520433</v>
      </c>
      <c r="V140" s="6">
        <f t="shared" si="26"/>
        <v>0.49323280447754292</v>
      </c>
      <c r="W140" s="6">
        <f t="shared" si="26"/>
        <v>6.0374103851849652E-2</v>
      </c>
      <c r="Y140" s="8">
        <f t="shared" si="34"/>
        <v>3216798196690.147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Top 25% to 50%</v>
      </c>
      <c r="C141" s="2">
        <v>634728</v>
      </c>
      <c r="D141" s="2">
        <v>55804</v>
      </c>
      <c r="E141" s="3">
        <v>181349095.89000034</v>
      </c>
      <c r="G141" s="7">
        <f t="shared" si="27"/>
        <v>285.71151089915736</v>
      </c>
      <c r="H141" s="7">
        <f t="shared" si="28"/>
        <v>3428.5381307898883</v>
      </c>
      <c r="I141" s="7">
        <f t="shared" si="29"/>
        <v>3249.750840262353</v>
      </c>
      <c r="J141" s="2">
        <f t="shared" si="30"/>
        <v>52894</v>
      </c>
      <c r="K141" s="18">
        <f t="shared" si="31"/>
        <v>11.374238405849043</v>
      </c>
      <c r="M141" s="5">
        <f t="shared" si="32"/>
        <v>8.1900119732512353E-3</v>
      </c>
      <c r="N141" s="5">
        <f t="shared" si="32"/>
        <v>7.8219635645973597E-3</v>
      </c>
      <c r="O141" s="6">
        <f t="shared" si="32"/>
        <v>2.5516278922258803E-3</v>
      </c>
      <c r="Q141" s="11">
        <f t="shared" si="37"/>
        <v>37423270</v>
      </c>
      <c r="R141" s="11">
        <f t="shared" si="37"/>
        <v>3574660</v>
      </c>
      <c r="S141" s="8">
        <f t="shared" si="37"/>
        <v>4472252633.2200003</v>
      </c>
      <c r="U141" s="6">
        <f t="shared" si="26"/>
        <v>0.48287932685845553</v>
      </c>
      <c r="V141" s="6">
        <f t="shared" si="26"/>
        <v>0.50105476804214022</v>
      </c>
      <c r="W141" s="6">
        <f t="shared" si="26"/>
        <v>6.2925731744075536E-2</v>
      </c>
      <c r="Y141" s="8">
        <f t="shared" si="34"/>
        <v>3035980721352.6221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25% to 50%</v>
      </c>
      <c r="C142" s="2">
        <v>615500</v>
      </c>
      <c r="D142" s="2">
        <v>54042</v>
      </c>
      <c r="E142" s="3">
        <v>181031177.78999996</v>
      </c>
      <c r="G142" s="7">
        <f t="shared" si="27"/>
        <v>294.12051631194146</v>
      </c>
      <c r="H142" s="7">
        <f t="shared" si="28"/>
        <v>3529.4461957432977</v>
      </c>
      <c r="I142" s="7">
        <f t="shared" si="29"/>
        <v>3349.8237998223599</v>
      </c>
      <c r="J142" s="2">
        <f t="shared" si="30"/>
        <v>51291.666666666664</v>
      </c>
      <c r="K142" s="18">
        <f t="shared" si="31"/>
        <v>11.389289811627993</v>
      </c>
      <c r="M142" s="5">
        <f t="shared" si="32"/>
        <v>7.9419095573791225E-3</v>
      </c>
      <c r="N142" s="5">
        <f t="shared" si="32"/>
        <v>7.574986648949367E-3</v>
      </c>
      <c r="O142" s="6">
        <f t="shared" si="32"/>
        <v>2.5471547037193521E-3</v>
      </c>
      <c r="Q142" s="11">
        <f t="shared" si="37"/>
        <v>38038770</v>
      </c>
      <c r="R142" s="11">
        <f t="shared" si="37"/>
        <v>3628702</v>
      </c>
      <c r="S142" s="8">
        <f t="shared" si="37"/>
        <v>4653283811.0100002</v>
      </c>
      <c r="U142" s="6">
        <f t="shared" si="26"/>
        <v>0.49082123641583469</v>
      </c>
      <c r="V142" s="6">
        <f t="shared" si="26"/>
        <v>0.50862975469108962</v>
      </c>
      <c r="W142" s="6">
        <f t="shared" si="26"/>
        <v>6.5472886447794879E-2</v>
      </c>
      <c r="Y142" s="8">
        <f t="shared" si="34"/>
        <v>2866109149105.1006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25% to 50%</v>
      </c>
      <c r="C143" s="2">
        <v>601801</v>
      </c>
      <c r="D143" s="2">
        <v>52871</v>
      </c>
      <c r="E143" s="3">
        <v>182385850.60999966</v>
      </c>
      <c r="G143" s="7">
        <f t="shared" si="27"/>
        <v>303.06671243484084</v>
      </c>
      <c r="H143" s="7">
        <f t="shared" si="28"/>
        <v>3636.8005492180901</v>
      </c>
      <c r="I143" s="7">
        <f t="shared" si="29"/>
        <v>3449.6387548939806</v>
      </c>
      <c r="J143" s="2">
        <f t="shared" si="30"/>
        <v>50150.083333333336</v>
      </c>
      <c r="K143" s="18">
        <f t="shared" si="31"/>
        <v>11.382440279170055</v>
      </c>
      <c r="M143" s="5">
        <f t="shared" si="32"/>
        <v>7.7651488440947415E-3</v>
      </c>
      <c r="N143" s="5">
        <f t="shared" si="32"/>
        <v>7.4108493230561779E-3</v>
      </c>
      <c r="O143" s="6">
        <f t="shared" si="32"/>
        <v>2.5662152947600052E-3</v>
      </c>
      <c r="Q143" s="11">
        <f t="shared" si="37"/>
        <v>38640571</v>
      </c>
      <c r="R143" s="11">
        <f t="shared" si="37"/>
        <v>3681573</v>
      </c>
      <c r="S143" s="8">
        <f t="shared" si="37"/>
        <v>4835669661.6199999</v>
      </c>
      <c r="U143" s="6">
        <f t="shared" si="26"/>
        <v>0.49858638525992943</v>
      </c>
      <c r="V143" s="6">
        <f t="shared" si="26"/>
        <v>0.51604060401414575</v>
      </c>
      <c r="W143" s="6">
        <f t="shared" si="26"/>
        <v>6.8039101742554883E-2</v>
      </c>
      <c r="Y143" s="8">
        <f t="shared" si="34"/>
        <v>2722406555163.1841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25% to 50%</v>
      </c>
      <c r="C144" s="2">
        <v>587935</v>
      </c>
      <c r="D144" s="2">
        <v>51592</v>
      </c>
      <c r="E144" s="3">
        <v>183129421.9800005</v>
      </c>
      <c r="G144" s="7">
        <f t="shared" si="27"/>
        <v>311.47902740949337</v>
      </c>
      <c r="H144" s="7">
        <f t="shared" si="28"/>
        <v>3737.7483289139204</v>
      </c>
      <c r="I144" s="7">
        <f t="shared" si="29"/>
        <v>3549.5701267638487</v>
      </c>
      <c r="J144" s="2">
        <f t="shared" si="30"/>
        <v>48994.583333333336</v>
      </c>
      <c r="K144" s="18">
        <f t="shared" si="31"/>
        <v>11.395855946658397</v>
      </c>
      <c r="M144" s="5">
        <f t="shared" si="32"/>
        <v>7.5862332991351658E-3</v>
      </c>
      <c r="N144" s="5">
        <f t="shared" si="32"/>
        <v>7.2315737980199798E-3</v>
      </c>
      <c r="O144" s="6">
        <f t="shared" si="32"/>
        <v>2.5766775330096276E-3</v>
      </c>
      <c r="Q144" s="11">
        <f t="shared" si="37"/>
        <v>39228506</v>
      </c>
      <c r="R144" s="11">
        <f t="shared" si="37"/>
        <v>3733165</v>
      </c>
      <c r="S144" s="8">
        <f t="shared" si="37"/>
        <v>5018799083.6000004</v>
      </c>
      <c r="U144" s="6">
        <f t="shared" si="26"/>
        <v>0.50617261855906459</v>
      </c>
      <c r="V144" s="6">
        <f t="shared" si="26"/>
        <v>0.52327217781216584</v>
      </c>
      <c r="W144" s="6">
        <f t="shared" si="26"/>
        <v>7.0615779275564519E-2</v>
      </c>
      <c r="Y144" s="8">
        <f t="shared" si="34"/>
        <v>2587298103857.103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25% to 50%</v>
      </c>
      <c r="C145" s="2">
        <v>573069</v>
      </c>
      <c r="D145" s="2">
        <v>50223</v>
      </c>
      <c r="E145" s="3">
        <v>183303869.18999958</v>
      </c>
      <c r="G145" s="7">
        <f t="shared" si="27"/>
        <v>319.86352287420812</v>
      </c>
      <c r="H145" s="7">
        <f t="shared" si="28"/>
        <v>3838.3622744904974</v>
      </c>
      <c r="I145" s="7">
        <f t="shared" si="29"/>
        <v>3649.7992790155822</v>
      </c>
      <c r="J145" s="2">
        <f t="shared" si="30"/>
        <v>47755.75</v>
      </c>
      <c r="K145" s="18">
        <f t="shared" si="31"/>
        <v>11.41048921808733</v>
      </c>
      <c r="M145" s="5">
        <f t="shared" si="32"/>
        <v>7.3944145704917894E-3</v>
      </c>
      <c r="N145" s="5">
        <f t="shared" si="32"/>
        <v>7.0396831070312733E-3</v>
      </c>
      <c r="O145" s="6">
        <f t="shared" si="32"/>
        <v>2.5791320496123715E-3</v>
      </c>
      <c r="Q145" s="11">
        <f t="shared" si="37"/>
        <v>39801575</v>
      </c>
      <c r="R145" s="11">
        <f t="shared" si="37"/>
        <v>3783388</v>
      </c>
      <c r="S145" s="8">
        <f t="shared" si="37"/>
        <v>5202102952.79</v>
      </c>
      <c r="U145" s="6">
        <f t="shared" si="26"/>
        <v>0.51356703312955632</v>
      </c>
      <c r="V145" s="6">
        <f t="shared" si="26"/>
        <v>0.53031186091919702</v>
      </c>
      <c r="W145" s="6">
        <f t="shared" si="26"/>
        <v>7.3194911325176887E-2</v>
      </c>
      <c r="Y145" s="8">
        <f t="shared" si="34"/>
        <v>2452528053730.2119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25% to 50%</v>
      </c>
      <c r="C146" s="2">
        <v>554183</v>
      </c>
      <c r="D146" s="2">
        <v>48571</v>
      </c>
      <c r="E146" s="3">
        <v>182131393.18999958</v>
      </c>
      <c r="G146" s="7">
        <f t="shared" si="27"/>
        <v>328.64846664368912</v>
      </c>
      <c r="H146" s="7">
        <f t="shared" si="28"/>
        <v>3943.7815997242697</v>
      </c>
      <c r="I146" s="7">
        <f t="shared" si="29"/>
        <v>3749.7970638858492</v>
      </c>
      <c r="J146" s="2">
        <f t="shared" si="30"/>
        <v>46181.916666666664</v>
      </c>
      <c r="K146" s="18">
        <f t="shared" si="31"/>
        <v>11.409750674270656</v>
      </c>
      <c r="M146" s="5">
        <f t="shared" si="32"/>
        <v>7.150725043439536E-3</v>
      </c>
      <c r="N146" s="5">
        <f t="shared" si="32"/>
        <v>6.8081247275474576E-3</v>
      </c>
      <c r="O146" s="6">
        <f t="shared" si="32"/>
        <v>2.5626350141577251E-3</v>
      </c>
      <c r="Q146" s="11">
        <f t="shared" si="37"/>
        <v>40355758</v>
      </c>
      <c r="R146" s="11">
        <f t="shared" si="37"/>
        <v>3831959</v>
      </c>
      <c r="S146" s="8">
        <f t="shared" si="37"/>
        <v>5384234345.9799995</v>
      </c>
      <c r="U146" s="6">
        <f t="shared" si="26"/>
        <v>0.52071775817299593</v>
      </c>
      <c r="V146" s="6">
        <f t="shared" si="26"/>
        <v>0.53711998564674457</v>
      </c>
      <c r="W146" s="6">
        <f t="shared" si="26"/>
        <v>7.5757546339334611E-2</v>
      </c>
      <c r="Y146" s="8">
        <f t="shared" si="34"/>
        <v>2302438385003.0664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25% to 50%</v>
      </c>
      <c r="C147" s="2">
        <v>544176</v>
      </c>
      <c r="D147" s="2">
        <v>47670</v>
      </c>
      <c r="E147" s="3">
        <v>183519513.24000072</v>
      </c>
      <c r="G147" s="7">
        <f t="shared" si="27"/>
        <v>337.24293838758183</v>
      </c>
      <c r="H147" s="7">
        <f t="shared" si="28"/>
        <v>4046.915260650982</v>
      </c>
      <c r="I147" s="7">
        <f t="shared" si="29"/>
        <v>3849.7905022026584</v>
      </c>
      <c r="J147" s="2">
        <f t="shared" si="30"/>
        <v>45348</v>
      </c>
      <c r="K147" s="18">
        <f t="shared" si="31"/>
        <v>11.415481434864695</v>
      </c>
      <c r="M147" s="5">
        <f t="shared" si="32"/>
        <v>7.0216028843157457E-3</v>
      </c>
      <c r="N147" s="5">
        <f t="shared" si="32"/>
        <v>6.6818328995117927E-3</v>
      </c>
      <c r="O147" s="6">
        <f t="shared" si="32"/>
        <v>2.5821662162293876E-3</v>
      </c>
      <c r="Q147" s="11">
        <f t="shared" si="37"/>
        <v>40899934</v>
      </c>
      <c r="R147" s="11">
        <f t="shared" si="37"/>
        <v>3879629</v>
      </c>
      <c r="S147" s="8">
        <f t="shared" si="37"/>
        <v>5567753859.2200003</v>
      </c>
      <c r="U147" s="6">
        <f t="shared" si="26"/>
        <v>0.52773936105731167</v>
      </c>
      <c r="V147" s="6">
        <f t="shared" si="26"/>
        <v>0.54380181854625631</v>
      </c>
      <c r="W147" s="6">
        <f t="shared" si="26"/>
        <v>7.8339712555564003E-2</v>
      </c>
      <c r="Y147" s="8">
        <f t="shared" si="34"/>
        <v>2195299100910.5647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25% to 50%</v>
      </c>
      <c r="C148" s="2">
        <v>532720</v>
      </c>
      <c r="D148" s="2">
        <v>46615</v>
      </c>
      <c r="E148" s="3">
        <v>184115872.72999954</v>
      </c>
      <c r="G148" s="7">
        <f t="shared" si="27"/>
        <v>345.61471829478813</v>
      </c>
      <c r="H148" s="7">
        <f t="shared" si="28"/>
        <v>4147.3766195374574</v>
      </c>
      <c r="I148" s="7">
        <f t="shared" si="29"/>
        <v>3949.7130264936081</v>
      </c>
      <c r="J148" s="2">
        <f t="shared" si="30"/>
        <v>44393.333333333336</v>
      </c>
      <c r="K148" s="18">
        <f t="shared" si="31"/>
        <v>11.428081089777969</v>
      </c>
      <c r="M148" s="5">
        <f t="shared" si="32"/>
        <v>6.8737840120341289E-3</v>
      </c>
      <c r="N148" s="5">
        <f t="shared" si="32"/>
        <v>6.533955120846281E-3</v>
      </c>
      <c r="O148" s="6">
        <f t="shared" si="32"/>
        <v>2.5905571458946647E-3</v>
      </c>
      <c r="Q148" s="11">
        <f t="shared" si="37"/>
        <v>41432654</v>
      </c>
      <c r="R148" s="11">
        <f t="shared" si="37"/>
        <v>3926244</v>
      </c>
      <c r="S148" s="8">
        <f t="shared" si="37"/>
        <v>5751869731.9499998</v>
      </c>
      <c r="U148" s="6">
        <f t="shared" si="26"/>
        <v>0.53461314506934576</v>
      </c>
      <c r="V148" s="6">
        <f t="shared" si="26"/>
        <v>0.55033577366710262</v>
      </c>
      <c r="W148" s="6">
        <f t="shared" si="26"/>
        <v>8.0930269701458668E-2</v>
      </c>
      <c r="Y148" s="8">
        <f t="shared" si="34"/>
        <v>2087471274191.1162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25% to 50%</v>
      </c>
      <c r="C149" s="2">
        <v>518231</v>
      </c>
      <c r="D149" s="2">
        <v>45311</v>
      </c>
      <c r="E149" s="3">
        <v>183499640.53999996</v>
      </c>
      <c r="G149" s="7">
        <f t="shared" si="27"/>
        <v>354.08850597513458</v>
      </c>
      <c r="H149" s="7">
        <f t="shared" si="28"/>
        <v>4249.0620717016154</v>
      </c>
      <c r="I149" s="7">
        <f t="shared" si="29"/>
        <v>4049.7813012292813</v>
      </c>
      <c r="J149" s="2">
        <f t="shared" si="30"/>
        <v>43185.916666666664</v>
      </c>
      <c r="K149" s="18">
        <f t="shared" si="31"/>
        <v>11.43720067974664</v>
      </c>
      <c r="M149" s="5">
        <f t="shared" si="32"/>
        <v>6.6868297836395448E-3</v>
      </c>
      <c r="N149" s="5">
        <f t="shared" si="32"/>
        <v>6.3511753830454969E-3</v>
      </c>
      <c r="O149" s="6">
        <f t="shared" si="32"/>
        <v>2.58188660228719E-3</v>
      </c>
      <c r="Q149" s="11">
        <f t="shared" si="37"/>
        <v>41950885</v>
      </c>
      <c r="R149" s="11">
        <f t="shared" si="37"/>
        <v>3971555</v>
      </c>
      <c r="S149" s="8">
        <f t="shared" si="37"/>
        <v>5935369372.4899998</v>
      </c>
      <c r="U149" s="6">
        <f t="shared" si="26"/>
        <v>0.54129997485298531</v>
      </c>
      <c r="V149" s="6">
        <f t="shared" si="26"/>
        <v>0.55668694905014804</v>
      </c>
      <c r="W149" s="6">
        <f t="shared" si="26"/>
        <v>8.3512156303745852E-2</v>
      </c>
      <c r="Y149" s="8">
        <f t="shared" si="34"/>
        <v>1970916683955.3206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25% to 50%</v>
      </c>
      <c r="C150" s="2">
        <v>506171</v>
      </c>
      <c r="D150" s="2">
        <v>44280</v>
      </c>
      <c r="E150" s="3">
        <v>183756147.07000065</v>
      </c>
      <c r="G150" s="7">
        <f t="shared" si="27"/>
        <v>363.03175620492016</v>
      </c>
      <c r="H150" s="7">
        <f t="shared" si="28"/>
        <v>4356.3810744590419</v>
      </c>
      <c r="I150" s="7">
        <f t="shared" si="29"/>
        <v>4149.867820009048</v>
      </c>
      <c r="J150" s="2">
        <f t="shared" si="30"/>
        <v>42180.916666666664</v>
      </c>
      <c r="K150" s="18">
        <f t="shared" si="31"/>
        <v>11.431142728093947</v>
      </c>
      <c r="M150" s="5">
        <f t="shared" si="32"/>
        <v>6.5312173884129127E-3</v>
      </c>
      <c r="N150" s="5">
        <f t="shared" si="32"/>
        <v>6.2066616486339881E-3</v>
      </c>
      <c r="O150" s="6">
        <f t="shared" si="32"/>
        <v>2.5854957143882219E-3</v>
      </c>
      <c r="Q150" s="11">
        <f t="shared" si="37"/>
        <v>42457056</v>
      </c>
      <c r="R150" s="11">
        <f t="shared" si="37"/>
        <v>4015835</v>
      </c>
      <c r="S150" s="8">
        <f t="shared" si="37"/>
        <v>6119125519.5600004</v>
      </c>
      <c r="U150" s="6">
        <f t="shared" si="26"/>
        <v>0.5478311922413982</v>
      </c>
      <c r="V150" s="6">
        <f t="shared" si="26"/>
        <v>0.56289361069878208</v>
      </c>
      <c r="W150" s="6">
        <f t="shared" si="26"/>
        <v>8.6097652018134074E-2</v>
      </c>
      <c r="Y150" s="8">
        <f t="shared" si="34"/>
        <v>1864373791594.9255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25% to 50%</v>
      </c>
      <c r="C151" s="2">
        <v>492761</v>
      </c>
      <c r="D151" s="2">
        <v>43088</v>
      </c>
      <c r="E151" s="3">
        <v>183122774.3399992</v>
      </c>
      <c r="G151" s="7">
        <f t="shared" si="27"/>
        <v>371.62594917211226</v>
      </c>
      <c r="H151" s="7">
        <f t="shared" si="28"/>
        <v>4459.5113900653469</v>
      </c>
      <c r="I151" s="7">
        <f t="shared" si="29"/>
        <v>4249.9715544931114</v>
      </c>
      <c r="J151" s="2">
        <f t="shared" si="30"/>
        <v>41063.416666666664</v>
      </c>
      <c r="K151" s="18">
        <f t="shared" si="31"/>
        <v>11.436153917564054</v>
      </c>
      <c r="M151" s="5">
        <f t="shared" si="32"/>
        <v>6.3581856952131498E-3</v>
      </c>
      <c r="N151" s="5">
        <f t="shared" si="32"/>
        <v>6.0395807840185473E-3</v>
      </c>
      <c r="O151" s="6">
        <f t="shared" si="32"/>
        <v>2.5765839990244616E-3</v>
      </c>
      <c r="Q151" s="11">
        <f t="shared" si="37"/>
        <v>42949817</v>
      </c>
      <c r="R151" s="11">
        <f t="shared" si="37"/>
        <v>4058923</v>
      </c>
      <c r="S151" s="8">
        <f t="shared" si="37"/>
        <v>6302248293.8999996</v>
      </c>
      <c r="U151" s="6">
        <f t="shared" si="26"/>
        <v>0.55418937793661138</v>
      </c>
      <c r="V151" s="6">
        <f t="shared" si="26"/>
        <v>0.56893319148280064</v>
      </c>
      <c r="W151" s="6">
        <f t="shared" si="26"/>
        <v>8.8674236017158542E-2</v>
      </c>
      <c r="Y151" s="8">
        <f t="shared" si="34"/>
        <v>1759108366532.2368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25% to 50%</v>
      </c>
      <c r="C152" s="2">
        <v>492873</v>
      </c>
      <c r="D152" s="2">
        <v>43018</v>
      </c>
      <c r="E152" s="3">
        <v>187120692.72000027</v>
      </c>
      <c r="G152" s="7">
        <f t="shared" si="27"/>
        <v>379.65295871350281</v>
      </c>
      <c r="H152" s="7">
        <f t="shared" si="28"/>
        <v>4555.8355045620337</v>
      </c>
      <c r="I152" s="7">
        <f t="shared" si="29"/>
        <v>4349.8231605374558</v>
      </c>
      <c r="J152" s="2">
        <f t="shared" si="30"/>
        <v>41072.75</v>
      </c>
      <c r="K152" s="18">
        <f t="shared" si="31"/>
        <v>11.457366683713794</v>
      </c>
      <c r="M152" s="5">
        <f t="shared" si="32"/>
        <v>6.3596308517857355E-3</v>
      </c>
      <c r="N152" s="5">
        <f t="shared" si="32"/>
        <v>6.0297689882777075E-3</v>
      </c>
      <c r="O152" s="6">
        <f t="shared" si="32"/>
        <v>2.632835727213065E-3</v>
      </c>
      <c r="Q152" s="11">
        <f t="shared" si="37"/>
        <v>43442690</v>
      </c>
      <c r="R152" s="11">
        <f t="shared" si="37"/>
        <v>4101941</v>
      </c>
      <c r="S152" s="8">
        <f t="shared" si="37"/>
        <v>6489368986.6199999</v>
      </c>
      <c r="U152" s="6">
        <f t="shared" si="26"/>
        <v>0.56054900878839709</v>
      </c>
      <c r="V152" s="6">
        <f t="shared" si="26"/>
        <v>0.57496296047107831</v>
      </c>
      <c r="W152" s="6">
        <f t="shared" si="26"/>
        <v>9.130707174437161E-2</v>
      </c>
      <c r="Y152" s="8">
        <f t="shared" si="34"/>
        <v>1708100278263.7996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25% to 50%</v>
      </c>
      <c r="C153" s="2">
        <v>477164</v>
      </c>
      <c r="D153" s="2">
        <v>41642</v>
      </c>
      <c r="E153" s="3">
        <v>185292338.51000023</v>
      </c>
      <c r="G153" s="7">
        <f t="shared" si="27"/>
        <v>388.32002940288919</v>
      </c>
      <c r="H153" s="7">
        <f t="shared" si="28"/>
        <v>4659.8403528346698</v>
      </c>
      <c r="I153" s="7">
        <f t="shared" si="29"/>
        <v>4449.6503172278044</v>
      </c>
      <c r="J153" s="2">
        <f t="shared" si="30"/>
        <v>39763.666666666664</v>
      </c>
      <c r="K153" s="18">
        <f t="shared" si="31"/>
        <v>11.458719561980693</v>
      </c>
      <c r="M153" s="5">
        <f t="shared" si="32"/>
        <v>6.1569347392969155E-3</v>
      </c>
      <c r="N153" s="5">
        <f t="shared" si="32"/>
        <v>5.8368971177149166E-3</v>
      </c>
      <c r="O153" s="6">
        <f t="shared" si="32"/>
        <v>2.6071103185684335E-3</v>
      </c>
      <c r="Q153" s="11">
        <f t="shared" si="37"/>
        <v>43919854</v>
      </c>
      <c r="R153" s="11">
        <f t="shared" si="37"/>
        <v>4143583</v>
      </c>
      <c r="S153" s="8">
        <f t="shared" si="37"/>
        <v>6674661325.1300001</v>
      </c>
      <c r="U153" s="6">
        <f t="shared" ref="U153:W216" si="39">+Q153/C$16</f>
        <v>0.56670594352769399</v>
      </c>
      <c r="V153" s="6">
        <f t="shared" si="39"/>
        <v>0.58079985758879327</v>
      </c>
      <c r="W153" s="6">
        <f t="shared" si="39"/>
        <v>9.3914182062940041E-2</v>
      </c>
      <c r="Y153" s="8">
        <f t="shared" si="34"/>
        <v>1600749699163.4785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25% to 50%</v>
      </c>
      <c r="C154" s="2">
        <v>468998</v>
      </c>
      <c r="D154" s="2">
        <v>40807</v>
      </c>
      <c r="E154" s="3">
        <v>185673309.5</v>
      </c>
      <c r="G154" s="7">
        <f t="shared" ref="G154:G217" si="40">IF(C154=0,0,+E154/C154)</f>
        <v>395.89360615610303</v>
      </c>
      <c r="H154" s="7">
        <f t="shared" ref="H154:H217" si="41">+G154*12</f>
        <v>4750.7232738732364</v>
      </c>
      <c r="I154" s="7">
        <f t="shared" ref="I154:I217" si="42">IF(D154=0,0,E154/D154)</f>
        <v>4550.0357659225137</v>
      </c>
      <c r="J154" s="2">
        <f t="shared" ref="J154:J217" si="43">+C154/12</f>
        <v>39083.166666666664</v>
      </c>
      <c r="K154" s="18">
        <f t="shared" ref="K154:K217" si="44">IF(D154=0,0,C154/D154)</f>
        <v>11.493077168132919</v>
      </c>
      <c r="M154" s="5">
        <f t="shared" ref="M154:O217" si="45">+C154/C$16</f>
        <v>6.0515673413350018E-3</v>
      </c>
      <c r="N154" s="5">
        <f t="shared" si="45"/>
        <v>5.719856411377758E-3</v>
      </c>
      <c r="O154" s="6">
        <f t="shared" si="45"/>
        <v>2.6124706772702047E-3</v>
      </c>
      <c r="Q154" s="11">
        <f t="shared" ref="Q154:S169" si="46">+Q153+C154</f>
        <v>44388852</v>
      </c>
      <c r="R154" s="11">
        <f t="shared" si="46"/>
        <v>4184390</v>
      </c>
      <c r="S154" s="8">
        <f t="shared" si="46"/>
        <v>6860334634.6300001</v>
      </c>
      <c r="U154" s="6">
        <f t="shared" si="39"/>
        <v>0.57275751086902904</v>
      </c>
      <c r="V154" s="6">
        <f t="shared" si="39"/>
        <v>0.586519714000171</v>
      </c>
      <c r="W154" s="6">
        <f t="shared" si="39"/>
        <v>9.6526652740210245E-2</v>
      </c>
      <c r="Y154" s="8">
        <f t="shared" ref="Y154:Y217" si="47">((H154-$H$16)^2)*J154</f>
        <v>1528604483057.7297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25% to 50%</v>
      </c>
      <c r="C155" s="2">
        <v>453214</v>
      </c>
      <c r="D155" s="2">
        <v>39530</v>
      </c>
      <c r="E155" s="3">
        <v>183812176.13000011</v>
      </c>
      <c r="G155" s="7">
        <f t="shared" si="40"/>
        <v>405.57479718190547</v>
      </c>
      <c r="H155" s="7">
        <f t="shared" si="41"/>
        <v>4866.8975661828654</v>
      </c>
      <c r="I155" s="7">
        <f t="shared" si="42"/>
        <v>4649.9412124968403</v>
      </c>
      <c r="J155" s="2">
        <f t="shared" si="43"/>
        <v>37767.833333333336</v>
      </c>
      <c r="K155" s="18">
        <f t="shared" si="44"/>
        <v>11.465064507968631</v>
      </c>
      <c r="M155" s="5">
        <f t="shared" si="45"/>
        <v>5.8479034900698968E-3</v>
      </c>
      <c r="N155" s="5">
        <f t="shared" si="45"/>
        <v>5.540861223362727E-3</v>
      </c>
      <c r="O155" s="6">
        <f t="shared" si="45"/>
        <v>2.5862840575093622E-3</v>
      </c>
      <c r="Q155" s="11">
        <f t="shared" si="46"/>
        <v>44842066</v>
      </c>
      <c r="R155" s="11">
        <f t="shared" si="46"/>
        <v>4223920</v>
      </c>
      <c r="S155" s="8">
        <f t="shared" si="46"/>
        <v>7044146810.7600002</v>
      </c>
      <c r="U155" s="6">
        <f t="shared" si="39"/>
        <v>0.57860541435909896</v>
      </c>
      <c r="V155" s="6">
        <f t="shared" si="39"/>
        <v>0.59206057522353372</v>
      </c>
      <c r="W155" s="6">
        <f t="shared" si="39"/>
        <v>9.9112936797719611E-2</v>
      </c>
      <c r="Y155" s="8">
        <f t="shared" si="47"/>
        <v>1422789360248.5798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25% to 50%</v>
      </c>
      <c r="C156" s="2">
        <v>444011</v>
      </c>
      <c r="D156" s="2">
        <v>38668</v>
      </c>
      <c r="E156" s="3">
        <v>183670571.88999939</v>
      </c>
      <c r="G156" s="7">
        <f t="shared" si="40"/>
        <v>413.66221082360437</v>
      </c>
      <c r="H156" s="7">
        <f t="shared" si="41"/>
        <v>4963.9465298832529</v>
      </c>
      <c r="I156" s="7">
        <f t="shared" si="42"/>
        <v>4749.9372062170114</v>
      </c>
      <c r="J156" s="2">
        <f t="shared" si="43"/>
        <v>37000.916666666664</v>
      </c>
      <c r="K156" s="18">
        <f t="shared" si="44"/>
        <v>11.482647150098272</v>
      </c>
      <c r="M156" s="5">
        <f t="shared" si="45"/>
        <v>5.7291554906278826E-3</v>
      </c>
      <c r="N156" s="5">
        <f t="shared" si="45"/>
        <v>5.4200359672398153E-3</v>
      </c>
      <c r="O156" s="6">
        <f t="shared" si="45"/>
        <v>2.5842916498457339E-3</v>
      </c>
      <c r="Q156" s="11">
        <f t="shared" si="46"/>
        <v>45286077</v>
      </c>
      <c r="R156" s="11">
        <f t="shared" si="46"/>
        <v>4262588</v>
      </c>
      <c r="S156" s="8">
        <f t="shared" si="46"/>
        <v>7227817382.6499996</v>
      </c>
      <c r="U156" s="6">
        <f t="shared" si="39"/>
        <v>0.58433456984972676</v>
      </c>
      <c r="V156" s="6">
        <f t="shared" si="39"/>
        <v>0.59748061119077356</v>
      </c>
      <c r="W156" s="6">
        <f t="shared" si="39"/>
        <v>0.10169722844756533</v>
      </c>
      <c r="Y156" s="8">
        <f t="shared" si="47"/>
        <v>1350166469996.1824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25% to 50%</v>
      </c>
      <c r="C157" s="2">
        <v>436781</v>
      </c>
      <c r="D157" s="2">
        <v>38077</v>
      </c>
      <c r="E157" s="3">
        <v>184659530.19000053</v>
      </c>
      <c r="G157" s="7">
        <f t="shared" si="40"/>
        <v>422.77372456677494</v>
      </c>
      <c r="H157" s="7">
        <f t="shared" si="41"/>
        <v>5073.2846948012993</v>
      </c>
      <c r="I157" s="7">
        <f t="shared" si="42"/>
        <v>4849.6344299708626</v>
      </c>
      <c r="J157" s="2">
        <f t="shared" si="43"/>
        <v>36398.416666666664</v>
      </c>
      <c r="K157" s="18">
        <f t="shared" si="44"/>
        <v>11.470992987892954</v>
      </c>
      <c r="M157" s="5">
        <f t="shared" si="45"/>
        <v>5.6358654725940059E-3</v>
      </c>
      <c r="N157" s="5">
        <f t="shared" si="45"/>
        <v>5.3371963774850126E-3</v>
      </c>
      <c r="O157" s="6">
        <f t="shared" si="45"/>
        <v>2.5982065445969149E-3</v>
      </c>
      <c r="Q157" s="11">
        <f t="shared" si="46"/>
        <v>45722858</v>
      </c>
      <c r="R157" s="11">
        <f t="shared" si="46"/>
        <v>4300665</v>
      </c>
      <c r="S157" s="8">
        <f t="shared" si="46"/>
        <v>7412476912.8400002</v>
      </c>
      <c r="U157" s="6">
        <f t="shared" si="39"/>
        <v>0.58997043532232085</v>
      </c>
      <c r="V157" s="6">
        <f t="shared" si="39"/>
        <v>0.60281780756825853</v>
      </c>
      <c r="W157" s="6">
        <f t="shared" si="39"/>
        <v>0.10429543499216225</v>
      </c>
      <c r="Y157" s="8">
        <f t="shared" si="47"/>
        <v>1280535532748.1907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25% to 50%</v>
      </c>
      <c r="C158" s="2">
        <v>422637</v>
      </c>
      <c r="D158" s="2">
        <v>36819</v>
      </c>
      <c r="E158" s="3">
        <v>182248935.05000019</v>
      </c>
      <c r="G158" s="7">
        <f t="shared" si="40"/>
        <v>431.21859905782077</v>
      </c>
      <c r="H158" s="7">
        <f t="shared" si="41"/>
        <v>5174.6231886938494</v>
      </c>
      <c r="I158" s="7">
        <f t="shared" si="42"/>
        <v>4949.8610785192477</v>
      </c>
      <c r="J158" s="2">
        <f t="shared" si="43"/>
        <v>35219.75</v>
      </c>
      <c r="K158" s="18">
        <f t="shared" si="44"/>
        <v>11.478774545750834</v>
      </c>
      <c r="M158" s="5">
        <f t="shared" si="45"/>
        <v>5.4533628425703336E-3</v>
      </c>
      <c r="N158" s="5">
        <f t="shared" si="45"/>
        <v>5.1608643911710663E-3</v>
      </c>
      <c r="O158" s="6">
        <f t="shared" si="45"/>
        <v>2.5642888580162219E-3</v>
      </c>
      <c r="Q158" s="11">
        <f t="shared" si="46"/>
        <v>46145495</v>
      </c>
      <c r="R158" s="11">
        <f t="shared" si="46"/>
        <v>4337484</v>
      </c>
      <c r="S158" s="8">
        <f t="shared" si="46"/>
        <v>7594725847.8900003</v>
      </c>
      <c r="U158" s="6">
        <f t="shared" si="39"/>
        <v>0.5954237981648911</v>
      </c>
      <c r="V158" s="6">
        <f t="shared" si="39"/>
        <v>0.60797867195942967</v>
      </c>
      <c r="W158" s="6">
        <f t="shared" si="39"/>
        <v>0.10685972385017847</v>
      </c>
      <c r="Y158" s="8">
        <f t="shared" si="47"/>
        <v>1197091001093.1606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25% to 50%</v>
      </c>
      <c r="C159" s="2">
        <v>620716</v>
      </c>
      <c r="D159" s="2">
        <v>54045</v>
      </c>
      <c r="E159" s="3">
        <v>274253366.88999939</v>
      </c>
      <c r="G159" s="7">
        <f t="shared" si="40"/>
        <v>441.83389326197391</v>
      </c>
      <c r="H159" s="7">
        <f t="shared" si="41"/>
        <v>5302.0067191436865</v>
      </c>
      <c r="I159" s="7">
        <f t="shared" si="42"/>
        <v>5074.5372724581257</v>
      </c>
      <c r="J159" s="2">
        <f t="shared" si="43"/>
        <v>51726.333333333336</v>
      </c>
      <c r="K159" s="18">
        <f t="shared" si="44"/>
        <v>11.485169765935794</v>
      </c>
      <c r="M159" s="5">
        <f t="shared" si="45"/>
        <v>8.0092125634738248E-3</v>
      </c>
      <c r="N159" s="5">
        <f t="shared" si="45"/>
        <v>7.5754071544811173E-3</v>
      </c>
      <c r="O159" s="6">
        <f t="shared" si="45"/>
        <v>3.8588146086917822E-3</v>
      </c>
      <c r="Q159" s="11">
        <f t="shared" si="46"/>
        <v>46766211</v>
      </c>
      <c r="R159" s="11">
        <f t="shared" si="46"/>
        <v>4391529</v>
      </c>
      <c r="S159" s="8">
        <f t="shared" si="46"/>
        <v>7868979214.7799997</v>
      </c>
      <c r="U159" s="6">
        <f t="shared" si="39"/>
        <v>0.60343301072836497</v>
      </c>
      <c r="V159" s="6">
        <f t="shared" si="39"/>
        <v>0.61555407911391069</v>
      </c>
      <c r="W159" s="6">
        <f t="shared" si="39"/>
        <v>0.11071853845887025</v>
      </c>
      <c r="Y159" s="8">
        <f t="shared" si="47"/>
        <v>1682146802796.6851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25% to 50%</v>
      </c>
      <c r="C160" s="2">
        <v>595952</v>
      </c>
      <c r="D160" s="2">
        <v>51898</v>
      </c>
      <c r="E160" s="3">
        <v>271131840.43000031</v>
      </c>
      <c r="G160" s="7">
        <f t="shared" si="40"/>
        <v>454.95583609082661</v>
      </c>
      <c r="H160" s="7">
        <f t="shared" si="41"/>
        <v>5459.4700330899195</v>
      </c>
      <c r="I160" s="7">
        <f t="shared" si="42"/>
        <v>5224.321562102592</v>
      </c>
      <c r="J160" s="2">
        <f t="shared" si="43"/>
        <v>49662.666666666664</v>
      </c>
      <c r="K160" s="18">
        <f t="shared" si="44"/>
        <v>11.483140005395198</v>
      </c>
      <c r="M160" s="5">
        <f t="shared" si="45"/>
        <v>7.6896781227281932E-3</v>
      </c>
      <c r="N160" s="5">
        <f t="shared" si="45"/>
        <v>7.274465362258507E-3</v>
      </c>
      <c r="O160" s="6">
        <f t="shared" si="45"/>
        <v>3.814893937664638E-3</v>
      </c>
      <c r="Q160" s="11">
        <f t="shared" si="46"/>
        <v>47362163</v>
      </c>
      <c r="R160" s="11">
        <f t="shared" si="46"/>
        <v>4443427</v>
      </c>
      <c r="S160" s="8">
        <f t="shared" si="46"/>
        <v>8140111055.21</v>
      </c>
      <c r="U160" s="6">
        <f t="shared" si="39"/>
        <v>0.61112268885109322</v>
      </c>
      <c r="V160" s="6">
        <f t="shared" si="39"/>
        <v>0.6228285444761692</v>
      </c>
      <c r="W160" s="6">
        <f t="shared" si="39"/>
        <v>0.11453343239653489</v>
      </c>
      <c r="Y160" s="8">
        <f t="shared" si="47"/>
        <v>1527077608956.7061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25% to 50%</v>
      </c>
      <c r="C161" s="2">
        <v>762552</v>
      </c>
      <c r="D161" s="2">
        <v>66415</v>
      </c>
      <c r="E161" s="3">
        <v>358585682.30000019</v>
      </c>
      <c r="G161" s="7">
        <f t="shared" si="40"/>
        <v>470.24423554065845</v>
      </c>
      <c r="H161" s="7">
        <f t="shared" si="41"/>
        <v>5642.9308264879019</v>
      </c>
      <c r="I161" s="7">
        <f t="shared" si="42"/>
        <v>5399.1670902657561</v>
      </c>
      <c r="J161" s="2">
        <f t="shared" si="43"/>
        <v>63546</v>
      </c>
      <c r="K161" s="18">
        <f t="shared" si="44"/>
        <v>11.481623127305578</v>
      </c>
      <c r="M161" s="5">
        <f t="shared" si="45"/>
        <v>9.8393485244493324E-3</v>
      </c>
      <c r="N161" s="5">
        <f t="shared" si="45"/>
        <v>9.3092916303980644E-3</v>
      </c>
      <c r="O161" s="6">
        <f t="shared" si="45"/>
        <v>5.0453917303481897E-3</v>
      </c>
      <c r="Q161" s="11">
        <f t="shared" si="46"/>
        <v>48124715</v>
      </c>
      <c r="R161" s="11">
        <f t="shared" si="46"/>
        <v>4509842</v>
      </c>
      <c r="S161" s="8">
        <f t="shared" si="46"/>
        <v>8498696737.5100002</v>
      </c>
      <c r="U161" s="6">
        <f t="shared" si="39"/>
        <v>0.62096203737554245</v>
      </c>
      <c r="V161" s="6">
        <f t="shared" si="39"/>
        <v>0.63213783610656726</v>
      </c>
      <c r="W161" s="6">
        <f t="shared" si="39"/>
        <v>0.11957882412688309</v>
      </c>
      <c r="Y161" s="8">
        <f t="shared" si="47"/>
        <v>1826821526976.9512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25% to 50%</v>
      </c>
      <c r="C162" s="2">
        <v>553242</v>
      </c>
      <c r="D162" s="2">
        <v>48161</v>
      </c>
      <c r="E162" s="3">
        <v>268457576</v>
      </c>
      <c r="G162" s="7">
        <f t="shared" si="40"/>
        <v>485.24438853160098</v>
      </c>
      <c r="H162" s="7">
        <f t="shared" si="41"/>
        <v>5822.9326623792113</v>
      </c>
      <c r="I162" s="7">
        <f t="shared" si="42"/>
        <v>5574.1694732252236</v>
      </c>
      <c r="J162" s="2">
        <f t="shared" si="43"/>
        <v>46103.5</v>
      </c>
      <c r="K162" s="18">
        <f t="shared" si="44"/>
        <v>11.487344531882643</v>
      </c>
      <c r="M162" s="5">
        <f t="shared" si="45"/>
        <v>7.1385831475930797E-3</v>
      </c>
      <c r="N162" s="5">
        <f t="shared" si="45"/>
        <v>6.750655638208254E-3</v>
      </c>
      <c r="O162" s="6">
        <f t="shared" si="45"/>
        <v>3.777266357128392E-3</v>
      </c>
      <c r="Q162" s="11">
        <f t="shared" si="46"/>
        <v>48677957</v>
      </c>
      <c r="R162" s="11">
        <f t="shared" si="46"/>
        <v>4558003</v>
      </c>
      <c r="S162" s="8">
        <f t="shared" si="46"/>
        <v>8767154313.5100002</v>
      </c>
      <c r="U162" s="6">
        <f t="shared" si="39"/>
        <v>0.62810062052313553</v>
      </c>
      <c r="V162" s="6">
        <f t="shared" si="39"/>
        <v>0.63888849174477558</v>
      </c>
      <c r="W162" s="6">
        <f t="shared" si="39"/>
        <v>0.12335609048401149</v>
      </c>
      <c r="Y162" s="8">
        <f t="shared" si="47"/>
        <v>1237887281932.8472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25% to 50%</v>
      </c>
      <c r="C163" s="2">
        <v>534703</v>
      </c>
      <c r="D163" s="2">
        <v>46533</v>
      </c>
      <c r="E163" s="3">
        <v>266398543.36999893</v>
      </c>
      <c r="G163" s="7">
        <f t="shared" si="40"/>
        <v>498.21778327407725</v>
      </c>
      <c r="H163" s="7">
        <f t="shared" si="41"/>
        <v>5978.6133992889272</v>
      </c>
      <c r="I163" s="7">
        <f t="shared" si="42"/>
        <v>5724.9380734102451</v>
      </c>
      <c r="J163" s="2">
        <f t="shared" si="43"/>
        <v>44558.583333333336</v>
      </c>
      <c r="K163" s="18">
        <f t="shared" si="44"/>
        <v>11.49083446156491</v>
      </c>
      <c r="M163" s="5">
        <f t="shared" si="45"/>
        <v>6.8993710252791048E-3</v>
      </c>
      <c r="N163" s="5">
        <f t="shared" si="45"/>
        <v>6.5224613029784403E-3</v>
      </c>
      <c r="O163" s="6">
        <f t="shared" si="45"/>
        <v>3.7482952444579396E-3</v>
      </c>
      <c r="Q163" s="11">
        <f t="shared" si="46"/>
        <v>49212660</v>
      </c>
      <c r="R163" s="11">
        <f t="shared" si="46"/>
        <v>4604536</v>
      </c>
      <c r="S163" s="8">
        <f t="shared" si="46"/>
        <v>9033552856.8799992</v>
      </c>
      <c r="U163" s="6">
        <f t="shared" si="39"/>
        <v>0.63499999154841469</v>
      </c>
      <c r="V163" s="6">
        <f t="shared" si="39"/>
        <v>0.64541095304775398</v>
      </c>
      <c r="W163" s="6">
        <f t="shared" si="39"/>
        <v>0.12710438572846941</v>
      </c>
      <c r="Y163" s="8">
        <f t="shared" si="47"/>
        <v>1125595708425.8228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25% to 50%</v>
      </c>
      <c r="C164" s="2">
        <v>686484</v>
      </c>
      <c r="D164" s="2">
        <v>59714</v>
      </c>
      <c r="E164" s="3">
        <v>352287739.84000015</v>
      </c>
      <c r="G164" s="7">
        <f t="shared" si="40"/>
        <v>513.17691284866089</v>
      </c>
      <c r="H164" s="7">
        <f t="shared" si="41"/>
        <v>6158.1229541839311</v>
      </c>
      <c r="I164" s="7">
        <f t="shared" si="42"/>
        <v>5899.5836795391388</v>
      </c>
      <c r="J164" s="2">
        <f t="shared" si="43"/>
        <v>57207</v>
      </c>
      <c r="K164" s="18">
        <f t="shared" si="44"/>
        <v>11.496198546404528</v>
      </c>
      <c r="M164" s="5">
        <f t="shared" si="45"/>
        <v>8.8578291479900068E-3</v>
      </c>
      <c r="N164" s="5">
        <f t="shared" si="45"/>
        <v>8.3700224409785449E-3</v>
      </c>
      <c r="O164" s="6">
        <f t="shared" si="45"/>
        <v>4.9567780785088819E-3</v>
      </c>
      <c r="Q164" s="11">
        <f t="shared" si="46"/>
        <v>49899144</v>
      </c>
      <c r="R164" s="11">
        <f t="shared" si="46"/>
        <v>4664250</v>
      </c>
      <c r="S164" s="8">
        <f t="shared" si="46"/>
        <v>9385840596.7199993</v>
      </c>
      <c r="U164" s="6">
        <f t="shared" si="39"/>
        <v>0.64385782069640474</v>
      </c>
      <c r="V164" s="6">
        <f t="shared" si="39"/>
        <v>0.6537809754887326</v>
      </c>
      <c r="W164" s="6">
        <f t="shared" si="39"/>
        <v>0.1320611638069783</v>
      </c>
      <c r="Y164" s="8">
        <f t="shared" si="47"/>
        <v>1343724407991.8108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25% to 50%</v>
      </c>
      <c r="C165" s="2">
        <v>814337</v>
      </c>
      <c r="D165" s="2">
        <v>70891</v>
      </c>
      <c r="E165" s="3">
        <v>434136895.93000031</v>
      </c>
      <c r="G165" s="7">
        <f t="shared" si="40"/>
        <v>533.11699693124626</v>
      </c>
      <c r="H165" s="7">
        <f t="shared" si="41"/>
        <v>6397.4039631749547</v>
      </c>
      <c r="I165" s="7">
        <f t="shared" si="42"/>
        <v>6124.0058107517216</v>
      </c>
      <c r="J165" s="2">
        <f t="shared" si="43"/>
        <v>67861.416666666672</v>
      </c>
      <c r="K165" s="18">
        <f t="shared" si="44"/>
        <v>11.487170444767319</v>
      </c>
      <c r="M165" s="5">
        <f t="shared" si="45"/>
        <v>1.0507539891514935E-2</v>
      </c>
      <c r="N165" s="5">
        <f t="shared" si="45"/>
        <v>9.936685883769468E-3</v>
      </c>
      <c r="O165" s="6">
        <f t="shared" si="45"/>
        <v>6.1084165171205306E-3</v>
      </c>
      <c r="Q165" s="11">
        <f t="shared" si="46"/>
        <v>50713481</v>
      </c>
      <c r="R165" s="11">
        <f t="shared" si="46"/>
        <v>4735141</v>
      </c>
      <c r="S165" s="8">
        <f t="shared" si="46"/>
        <v>9819977492.6499996</v>
      </c>
      <c r="U165" s="6">
        <f t="shared" si="39"/>
        <v>0.65436536058791961</v>
      </c>
      <c r="V165" s="6">
        <f t="shared" si="39"/>
        <v>0.66371766137250199</v>
      </c>
      <c r="W165" s="6">
        <f t="shared" si="39"/>
        <v>0.13816958032409882</v>
      </c>
      <c r="Y165" s="8">
        <f t="shared" si="47"/>
        <v>1440474153839.3901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25% to 50%</v>
      </c>
      <c r="C166" s="2">
        <v>766541</v>
      </c>
      <c r="D166" s="2">
        <v>66666</v>
      </c>
      <c r="E166" s="3">
        <v>424905933.05000114</v>
      </c>
      <c r="G166" s="7">
        <f t="shared" si="40"/>
        <v>554.31598968613696</v>
      </c>
      <c r="H166" s="7">
        <f t="shared" si="41"/>
        <v>6651.7918762336431</v>
      </c>
      <c r="I166" s="7">
        <f t="shared" si="42"/>
        <v>6373.65273227734</v>
      </c>
      <c r="J166" s="2">
        <f t="shared" si="43"/>
        <v>63878.416666666664</v>
      </c>
      <c r="K166" s="18">
        <f t="shared" si="44"/>
        <v>11.498229982299822</v>
      </c>
      <c r="M166" s="5">
        <f t="shared" si="45"/>
        <v>9.890819324164012E-3</v>
      </c>
      <c r="N166" s="5">
        <f t="shared" si="45"/>
        <v>9.344473926554504E-3</v>
      </c>
      <c r="O166" s="6">
        <f t="shared" si="45"/>
        <v>5.9785345221697837E-3</v>
      </c>
      <c r="Q166" s="11">
        <f t="shared" si="46"/>
        <v>51480022</v>
      </c>
      <c r="R166" s="11">
        <f t="shared" si="46"/>
        <v>4801807</v>
      </c>
      <c r="S166" s="8">
        <f t="shared" si="46"/>
        <v>10244883425.700001</v>
      </c>
      <c r="U166" s="6">
        <f t="shared" si="39"/>
        <v>0.66425617991208363</v>
      </c>
      <c r="V166" s="6">
        <f t="shared" si="39"/>
        <v>0.67306213529905656</v>
      </c>
      <c r="W166" s="6">
        <f t="shared" si="39"/>
        <v>0.1441481148462686</v>
      </c>
      <c r="Y166" s="8">
        <f t="shared" si="47"/>
        <v>1210327469241.7432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25% to 50%</v>
      </c>
      <c r="C167" s="2">
        <v>722559</v>
      </c>
      <c r="D167" s="2">
        <v>62918</v>
      </c>
      <c r="E167" s="3">
        <v>416748749.20999908</v>
      </c>
      <c r="G167" s="7">
        <f t="shared" si="40"/>
        <v>576.76777842362924</v>
      </c>
      <c r="H167" s="7">
        <f t="shared" si="41"/>
        <v>6921.2133410835504</v>
      </c>
      <c r="I167" s="7">
        <f t="shared" si="42"/>
        <v>6623.6808101020233</v>
      </c>
      <c r="J167" s="2">
        <f t="shared" si="43"/>
        <v>60213.25</v>
      </c>
      <c r="K167" s="18">
        <f t="shared" si="44"/>
        <v>11.484138084490924</v>
      </c>
      <c r="M167" s="5">
        <f t="shared" si="45"/>
        <v>9.3233114993831051E-3</v>
      </c>
      <c r="N167" s="5">
        <f t="shared" si="45"/>
        <v>8.8191223488878322E-3</v>
      </c>
      <c r="O167" s="6">
        <f t="shared" si="45"/>
        <v>5.8637608713499939E-3</v>
      </c>
      <c r="Q167" s="11">
        <f t="shared" si="46"/>
        <v>52202581</v>
      </c>
      <c r="R167" s="11">
        <f t="shared" si="46"/>
        <v>4864725</v>
      </c>
      <c r="S167" s="8">
        <f t="shared" si="46"/>
        <v>10661632174.91</v>
      </c>
      <c r="U167" s="6">
        <f t="shared" si="39"/>
        <v>0.67357949141146678</v>
      </c>
      <c r="V167" s="6">
        <f t="shared" si="39"/>
        <v>0.68188125764794438</v>
      </c>
      <c r="W167" s="6">
        <f t="shared" si="39"/>
        <v>0.15001187571761862</v>
      </c>
      <c r="Y167" s="8">
        <f t="shared" si="47"/>
        <v>1004022441689.207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25% to 50%</v>
      </c>
      <c r="C168" s="2">
        <v>683905</v>
      </c>
      <c r="D168" s="2">
        <v>59492</v>
      </c>
      <c r="E168" s="3">
        <v>408919938.39999962</v>
      </c>
      <c r="G168" s="7">
        <f t="shared" si="40"/>
        <v>597.919211586404</v>
      </c>
      <c r="H168" s="7">
        <f t="shared" si="41"/>
        <v>7175.0305390368485</v>
      </c>
      <c r="I168" s="7">
        <f t="shared" si="42"/>
        <v>6873.5281785786256</v>
      </c>
      <c r="J168" s="2">
        <f t="shared" si="43"/>
        <v>56992.083333333336</v>
      </c>
      <c r="K168" s="18">
        <f t="shared" si="44"/>
        <v>11.495747327371747</v>
      </c>
      <c r="M168" s="5">
        <f t="shared" si="45"/>
        <v>8.8245518372694863E-3</v>
      </c>
      <c r="N168" s="5">
        <f t="shared" si="45"/>
        <v>8.3389050316290247E-3</v>
      </c>
      <c r="O168" s="6">
        <f t="shared" si="45"/>
        <v>5.7536075125603197E-3</v>
      </c>
      <c r="Q168" s="11">
        <f t="shared" si="46"/>
        <v>52886486</v>
      </c>
      <c r="R168" s="11">
        <f t="shared" si="46"/>
        <v>4924217</v>
      </c>
      <c r="S168" s="8">
        <f t="shared" si="46"/>
        <v>11070552113.309999</v>
      </c>
      <c r="U168" s="6">
        <f t="shared" si="39"/>
        <v>0.68240404324873627</v>
      </c>
      <c r="V168" s="6">
        <f t="shared" si="39"/>
        <v>0.69022016267957342</v>
      </c>
      <c r="W168" s="6">
        <f t="shared" si="39"/>
        <v>0.15576548323017891</v>
      </c>
      <c r="Y168" s="8">
        <f t="shared" si="47"/>
        <v>835844445595.78918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25% to 50%</v>
      </c>
      <c r="C169" s="2">
        <v>644600</v>
      </c>
      <c r="D169" s="2">
        <v>56141</v>
      </c>
      <c r="E169" s="3">
        <v>399931660.97000122</v>
      </c>
      <c r="G169" s="7">
        <f t="shared" si="40"/>
        <v>620.4338519547025</v>
      </c>
      <c r="H169" s="7">
        <f t="shared" si="41"/>
        <v>7445.2062234564301</v>
      </c>
      <c r="I169" s="7">
        <f t="shared" si="42"/>
        <v>7123.7003432429283</v>
      </c>
      <c r="J169" s="2">
        <f t="shared" si="43"/>
        <v>53716.666666666664</v>
      </c>
      <c r="K169" s="18">
        <f t="shared" si="44"/>
        <v>11.481804741632676</v>
      </c>
      <c r="M169" s="5">
        <f t="shared" si="45"/>
        <v>8.3173922025777131E-3</v>
      </c>
      <c r="N169" s="5">
        <f t="shared" si="45"/>
        <v>7.8692003526639725E-3</v>
      </c>
      <c r="O169" s="6">
        <f t="shared" si="45"/>
        <v>5.6271401636006114E-3</v>
      </c>
      <c r="Q169" s="11">
        <f t="shared" si="46"/>
        <v>53531086</v>
      </c>
      <c r="R169" s="11">
        <f t="shared" si="46"/>
        <v>4980358</v>
      </c>
      <c r="S169" s="8">
        <f t="shared" si="46"/>
        <v>11470483774.280001</v>
      </c>
      <c r="U169" s="6">
        <f t="shared" si="39"/>
        <v>0.69072143545131393</v>
      </c>
      <c r="V169" s="6">
        <f t="shared" si="39"/>
        <v>0.69808936303223734</v>
      </c>
      <c r="W169" s="6">
        <f t="shared" si="39"/>
        <v>0.16139262339377955</v>
      </c>
      <c r="Y169" s="8">
        <f t="shared" si="47"/>
        <v>680570297713.34558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25% to 50%</v>
      </c>
      <c r="C170" s="2">
        <v>609428</v>
      </c>
      <c r="D170" s="2">
        <v>53146</v>
      </c>
      <c r="E170" s="3">
        <v>391866838.26000023</v>
      </c>
      <c r="G170" s="7">
        <f t="shared" si="40"/>
        <v>643.00760427811031</v>
      </c>
      <c r="H170" s="7">
        <f t="shared" si="41"/>
        <v>7716.0912513373241</v>
      </c>
      <c r="I170" s="7">
        <f t="shared" si="42"/>
        <v>7373.4022929289167</v>
      </c>
      <c r="J170" s="2">
        <f t="shared" si="43"/>
        <v>50785.666666666664</v>
      </c>
      <c r="K170" s="18">
        <f t="shared" si="44"/>
        <v>11.467053023745908</v>
      </c>
      <c r="M170" s="5">
        <f t="shared" si="45"/>
        <v>7.8635614260510866E-3</v>
      </c>
      <c r="N170" s="5">
        <f t="shared" si="45"/>
        <v>7.4493956634666195E-3</v>
      </c>
      <c r="O170" s="6">
        <f t="shared" si="45"/>
        <v>5.5136660573653247E-3</v>
      </c>
      <c r="Q170" s="11">
        <f t="shared" ref="Q170:S185" si="48">+Q169+C170</f>
        <v>54140514</v>
      </c>
      <c r="R170" s="11">
        <f t="shared" si="48"/>
        <v>5033504</v>
      </c>
      <c r="S170" s="8">
        <f t="shared" si="48"/>
        <v>11862350612.540001</v>
      </c>
      <c r="U170" s="6">
        <f t="shared" si="39"/>
        <v>0.69858499687736508</v>
      </c>
      <c r="V170" s="6">
        <f t="shared" si="39"/>
        <v>0.70553875869570393</v>
      </c>
      <c r="W170" s="6">
        <f t="shared" si="39"/>
        <v>0.16690628945114486</v>
      </c>
      <c r="Y170" s="8">
        <f t="shared" si="47"/>
        <v>549227153847.50397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25% to 50%</v>
      </c>
      <c r="C171" s="2">
        <v>579034</v>
      </c>
      <c r="D171" s="2">
        <v>50563</v>
      </c>
      <c r="E171" s="3">
        <v>385480136.07999992</v>
      </c>
      <c r="G171" s="7">
        <f t="shared" si="40"/>
        <v>665.72970858360634</v>
      </c>
      <c r="H171" s="7">
        <f t="shared" si="41"/>
        <v>7988.7565030032765</v>
      </c>
      <c r="I171" s="7">
        <f t="shared" si="42"/>
        <v>7623.7591930858516</v>
      </c>
      <c r="J171" s="2">
        <f t="shared" si="43"/>
        <v>48252.833333333336</v>
      </c>
      <c r="K171" s="18">
        <f t="shared" si="44"/>
        <v>11.451733481003895</v>
      </c>
      <c r="M171" s="5">
        <f t="shared" si="45"/>
        <v>7.471382061165658E-3</v>
      </c>
      <c r="N171" s="5">
        <f t="shared" si="45"/>
        <v>7.0873404006296372E-3</v>
      </c>
      <c r="O171" s="6">
        <f t="shared" si="45"/>
        <v>5.4238035336959837E-3</v>
      </c>
      <c r="Q171" s="11">
        <f t="shared" si="48"/>
        <v>54719548</v>
      </c>
      <c r="R171" s="11">
        <f t="shared" si="48"/>
        <v>5084067</v>
      </c>
      <c r="S171" s="8">
        <f t="shared" si="48"/>
        <v>12247830748.620001</v>
      </c>
      <c r="U171" s="6">
        <f t="shared" si="39"/>
        <v>0.70605637893853068</v>
      </c>
      <c r="V171" s="6">
        <f t="shared" si="39"/>
        <v>0.71262609909633357</v>
      </c>
      <c r="W171" s="6">
        <f t="shared" si="39"/>
        <v>0.17233009298484084</v>
      </c>
      <c r="Y171" s="8">
        <f t="shared" si="47"/>
        <v>438888722344.76025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25% to 50%</v>
      </c>
      <c r="C172" s="2">
        <v>554358</v>
      </c>
      <c r="D172" s="2">
        <v>48380</v>
      </c>
      <c r="E172" s="3">
        <v>380917522.12999916</v>
      </c>
      <c r="G172" s="7">
        <f t="shared" si="40"/>
        <v>687.13272313198183</v>
      </c>
      <c r="H172" s="7">
        <f t="shared" si="41"/>
        <v>8245.5926775837816</v>
      </c>
      <c r="I172" s="7">
        <f t="shared" si="42"/>
        <v>7873.4502300537242</v>
      </c>
      <c r="J172" s="2">
        <f t="shared" si="43"/>
        <v>46196.5</v>
      </c>
      <c r="K172" s="18">
        <f t="shared" si="44"/>
        <v>11.45841256717652</v>
      </c>
      <c r="M172" s="5">
        <f t="shared" si="45"/>
        <v>7.1529831005842006E-3</v>
      </c>
      <c r="N172" s="5">
        <f t="shared" si="45"/>
        <v>6.7813525420260239E-3</v>
      </c>
      <c r="O172" s="6">
        <f t="shared" si="45"/>
        <v>5.3596063952479241E-3</v>
      </c>
      <c r="Q172" s="11">
        <f t="shared" si="48"/>
        <v>55273906</v>
      </c>
      <c r="R172" s="11">
        <f t="shared" si="48"/>
        <v>5132447</v>
      </c>
      <c r="S172" s="8">
        <f t="shared" si="48"/>
        <v>12628748270.75</v>
      </c>
      <c r="U172" s="6">
        <f t="shared" si="39"/>
        <v>0.71320936203911489</v>
      </c>
      <c r="V172" s="6">
        <f t="shared" si="39"/>
        <v>0.71940745163835962</v>
      </c>
      <c r="W172" s="6">
        <f t="shared" si="39"/>
        <v>0.17768969938008877</v>
      </c>
      <c r="Y172" s="8">
        <f t="shared" si="47"/>
        <v>351665758370.40894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25% to 50%</v>
      </c>
      <c r="C173" s="2">
        <v>629692</v>
      </c>
      <c r="D173" s="2">
        <v>54968</v>
      </c>
      <c r="E173" s="3">
        <v>447907404.61000061</v>
      </c>
      <c r="G173" s="7">
        <f t="shared" si="40"/>
        <v>711.31188677956936</v>
      </c>
      <c r="H173" s="7">
        <f t="shared" si="41"/>
        <v>8535.7426413548328</v>
      </c>
      <c r="I173" s="7">
        <f t="shared" si="42"/>
        <v>8148.5119453136485</v>
      </c>
      <c r="J173" s="2">
        <f t="shared" si="43"/>
        <v>52474.333333333336</v>
      </c>
      <c r="K173" s="18">
        <f t="shared" si="44"/>
        <v>11.455610537039732</v>
      </c>
      <c r="M173" s="5">
        <f t="shared" si="45"/>
        <v>8.1250315402196169E-3</v>
      </c>
      <c r="N173" s="5">
        <f t="shared" si="45"/>
        <v>7.7047826897496171E-3</v>
      </c>
      <c r="O173" s="6">
        <f t="shared" si="45"/>
        <v>6.3021710757831242E-3</v>
      </c>
      <c r="Q173" s="11">
        <f t="shared" si="48"/>
        <v>55903598</v>
      </c>
      <c r="R173" s="11">
        <f t="shared" si="48"/>
        <v>5187415</v>
      </c>
      <c r="S173" s="8">
        <f t="shared" si="48"/>
        <v>13076655675.360001</v>
      </c>
      <c r="U173" s="6">
        <f t="shared" si="39"/>
        <v>0.72133439357933449</v>
      </c>
      <c r="V173" s="6">
        <f t="shared" si="39"/>
        <v>0.72711223432810923</v>
      </c>
      <c r="W173" s="6">
        <f t="shared" si="39"/>
        <v>0.1839918704558719</v>
      </c>
      <c r="Y173" s="8">
        <f t="shared" si="47"/>
        <v>319857125180.74731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25% to 50%</v>
      </c>
      <c r="C174" s="2">
        <v>691014</v>
      </c>
      <c r="D174" s="2">
        <v>60325</v>
      </c>
      <c r="E174" s="3">
        <v>511106147.54999924</v>
      </c>
      <c r="G174" s="7">
        <f t="shared" si="40"/>
        <v>739.64658827462142</v>
      </c>
      <c r="H174" s="7">
        <f t="shared" si="41"/>
        <v>8875.7590592954566</v>
      </c>
      <c r="I174" s="7">
        <f t="shared" si="42"/>
        <v>8472.542852051376</v>
      </c>
      <c r="J174" s="2">
        <f t="shared" si="43"/>
        <v>57584.5</v>
      </c>
      <c r="K174" s="18">
        <f t="shared" si="44"/>
        <v>11.454852880232076</v>
      </c>
      <c r="M174" s="5">
        <f t="shared" si="45"/>
        <v>8.9162805700776226E-3</v>
      </c>
      <c r="N174" s="5">
        <f t="shared" si="45"/>
        <v>8.4556654009450161E-3</v>
      </c>
      <c r="O174" s="6">
        <f t="shared" si="45"/>
        <v>7.1913934589877696E-3</v>
      </c>
      <c r="Q174" s="11">
        <f t="shared" si="48"/>
        <v>56594612</v>
      </c>
      <c r="R174" s="11">
        <f t="shared" si="48"/>
        <v>5247740</v>
      </c>
      <c r="S174" s="8">
        <f t="shared" si="48"/>
        <v>13587761822.91</v>
      </c>
      <c r="U174" s="6">
        <f t="shared" si="39"/>
        <v>0.73025067414941214</v>
      </c>
      <c r="V174" s="6">
        <f t="shared" si="39"/>
        <v>0.73556789972905423</v>
      </c>
      <c r="W174" s="6">
        <f t="shared" si="39"/>
        <v>0.19118326391485965</v>
      </c>
      <c r="Y174" s="8">
        <f t="shared" si="47"/>
        <v>260982785206.04947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25% to 50%</v>
      </c>
      <c r="C175" s="2">
        <v>646598</v>
      </c>
      <c r="D175" s="2">
        <v>56622</v>
      </c>
      <c r="E175" s="3">
        <v>499610438.81999969</v>
      </c>
      <c r="G175" s="7">
        <f t="shared" si="40"/>
        <v>772.67550907982968</v>
      </c>
      <c r="H175" s="7">
        <f t="shared" si="41"/>
        <v>9272.1061089579562</v>
      </c>
      <c r="I175" s="7">
        <f t="shared" si="42"/>
        <v>8823.609883437528</v>
      </c>
      <c r="J175" s="2">
        <f t="shared" si="43"/>
        <v>53883.166666666664</v>
      </c>
      <c r="K175" s="18">
        <f t="shared" si="44"/>
        <v>11.419554236869061</v>
      </c>
      <c r="M175" s="5">
        <f t="shared" si="45"/>
        <v>8.3431727635779468E-3</v>
      </c>
      <c r="N175" s="5">
        <f t="shared" si="45"/>
        <v>7.936621406254599E-3</v>
      </c>
      <c r="O175" s="6">
        <f t="shared" si="45"/>
        <v>7.0296459140528691E-3</v>
      </c>
      <c r="Q175" s="11">
        <f t="shared" si="48"/>
        <v>57241210</v>
      </c>
      <c r="R175" s="11">
        <f t="shared" si="48"/>
        <v>5304362</v>
      </c>
      <c r="S175" s="8">
        <f t="shared" si="48"/>
        <v>14087372261.73</v>
      </c>
      <c r="U175" s="6">
        <f t="shared" si="39"/>
        <v>0.73859384691299013</v>
      </c>
      <c r="V175" s="6">
        <f t="shared" si="39"/>
        <v>0.74350452113530885</v>
      </c>
      <c r="W175" s="6">
        <f t="shared" si="39"/>
        <v>0.19821290982891254</v>
      </c>
      <c r="Y175" s="8">
        <f t="shared" si="47"/>
        <v>161741291268.888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10% to 25%</v>
      </c>
      <c r="C176" s="2">
        <v>859459</v>
      </c>
      <c r="D176" s="2">
        <v>75351</v>
      </c>
      <c r="E176" s="3">
        <v>696696781.59000015</v>
      </c>
      <c r="G176" s="7">
        <f t="shared" si="40"/>
        <v>810.62247482427915</v>
      </c>
      <c r="H176" s="7">
        <f t="shared" si="41"/>
        <v>9727.4696978913489</v>
      </c>
      <c r="I176" s="7">
        <f t="shared" si="42"/>
        <v>9246.0190520364722</v>
      </c>
      <c r="J176" s="2">
        <f t="shared" si="43"/>
        <v>71621.583333333328</v>
      </c>
      <c r="K176" s="18">
        <f t="shared" si="44"/>
        <v>11.406072912104683</v>
      </c>
      <c r="M176" s="5">
        <f t="shared" si="45"/>
        <v>1.1089757345695376E-2</v>
      </c>
      <c r="N176" s="5">
        <f t="shared" si="45"/>
        <v>1.0561837440971536E-2</v>
      </c>
      <c r="O176" s="6">
        <f t="shared" si="45"/>
        <v>9.8027008715132515E-3</v>
      </c>
      <c r="Q176" s="11">
        <f t="shared" si="48"/>
        <v>58100669</v>
      </c>
      <c r="R176" s="11">
        <f t="shared" si="48"/>
        <v>5379713</v>
      </c>
      <c r="S176" s="8">
        <f t="shared" si="48"/>
        <v>14784069043.32</v>
      </c>
      <c r="U176" s="6">
        <f t="shared" si="39"/>
        <v>0.74968360425868541</v>
      </c>
      <c r="V176" s="6">
        <f t="shared" si="39"/>
        <v>0.75406635857628035</v>
      </c>
      <c r="W176" s="6">
        <f t="shared" si="39"/>
        <v>0.20801561070042579</v>
      </c>
      <c r="Y176" s="8">
        <f t="shared" si="47"/>
        <v>116828122458.11871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10% to 25%</v>
      </c>
      <c r="C177" s="2">
        <v>783264</v>
      </c>
      <c r="D177" s="2">
        <v>68827</v>
      </c>
      <c r="E177" s="3">
        <v>670796302.94000053</v>
      </c>
      <c r="G177" s="7">
        <f t="shared" si="40"/>
        <v>856.4115074100182</v>
      </c>
      <c r="H177" s="7">
        <f t="shared" si="41"/>
        <v>10276.938088920218</v>
      </c>
      <c r="I177" s="7">
        <f t="shared" si="42"/>
        <v>9746.121477617804</v>
      </c>
      <c r="J177" s="2">
        <f t="shared" si="43"/>
        <v>65272</v>
      </c>
      <c r="K177" s="18">
        <f t="shared" si="44"/>
        <v>11.380185101776918</v>
      </c>
      <c r="M177" s="5">
        <f t="shared" si="45"/>
        <v>1.0106599264908206E-2</v>
      </c>
      <c r="N177" s="5">
        <f t="shared" si="45"/>
        <v>9.6473780779252824E-3</v>
      </c>
      <c r="O177" s="6">
        <f t="shared" si="45"/>
        <v>9.4382745509903922E-3</v>
      </c>
      <c r="Q177" s="11">
        <f t="shared" si="48"/>
        <v>58883933</v>
      </c>
      <c r="R177" s="11">
        <f t="shared" si="48"/>
        <v>5448540</v>
      </c>
      <c r="S177" s="8">
        <f t="shared" si="48"/>
        <v>15454865346.26</v>
      </c>
      <c r="U177" s="6">
        <f t="shared" si="39"/>
        <v>0.75979020352359361</v>
      </c>
      <c r="V177" s="6">
        <f t="shared" si="39"/>
        <v>0.76371373665420572</v>
      </c>
      <c r="W177" s="6">
        <f t="shared" si="39"/>
        <v>0.21745388525141618</v>
      </c>
      <c r="Y177" s="8">
        <f t="shared" si="47"/>
        <v>34565610357.159737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10% to 25%</v>
      </c>
      <c r="C178" s="2">
        <v>719385</v>
      </c>
      <c r="D178" s="2">
        <v>63268</v>
      </c>
      <c r="E178" s="3">
        <v>648355242.03999901</v>
      </c>
      <c r="G178" s="7">
        <f t="shared" si="40"/>
        <v>901.26322072325524</v>
      </c>
      <c r="H178" s="7">
        <f t="shared" si="41"/>
        <v>10815.158648679062</v>
      </c>
      <c r="I178" s="7">
        <f t="shared" si="42"/>
        <v>10247.759405070477</v>
      </c>
      <c r="J178" s="2">
        <f t="shared" si="43"/>
        <v>59948.75</v>
      </c>
      <c r="K178" s="18">
        <f t="shared" si="44"/>
        <v>11.370440032876019</v>
      </c>
      <c r="M178" s="5">
        <f t="shared" si="45"/>
        <v>9.2823567943707223E-3</v>
      </c>
      <c r="N178" s="5">
        <f t="shared" si="45"/>
        <v>8.8681813275920309E-3</v>
      </c>
      <c r="O178" s="6">
        <f t="shared" si="45"/>
        <v>9.1225231178632266E-3</v>
      </c>
      <c r="Q178" s="11">
        <f t="shared" si="48"/>
        <v>59603318</v>
      </c>
      <c r="R178" s="11">
        <f t="shared" si="48"/>
        <v>5511808</v>
      </c>
      <c r="S178" s="8">
        <f t="shared" si="48"/>
        <v>16103220588.299999</v>
      </c>
      <c r="U178" s="6">
        <f t="shared" si="39"/>
        <v>0.76907256031796434</v>
      </c>
      <c r="V178" s="6">
        <f t="shared" si="39"/>
        <v>0.77258191798179776</v>
      </c>
      <c r="W178" s="6">
        <f t="shared" si="39"/>
        <v>0.22657640836927942</v>
      </c>
      <c r="Y178" s="8">
        <f t="shared" si="47"/>
        <v>2152546561.1949568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10% to 25%</v>
      </c>
      <c r="C179" s="2">
        <v>665369</v>
      </c>
      <c r="D179" s="2">
        <v>58608</v>
      </c>
      <c r="E179" s="3">
        <v>629848149.94000053</v>
      </c>
      <c r="G179" s="7">
        <f t="shared" si="40"/>
        <v>946.61481063890949</v>
      </c>
      <c r="H179" s="7">
        <f t="shared" si="41"/>
        <v>11359.377727666913</v>
      </c>
      <c r="I179" s="7">
        <f t="shared" si="42"/>
        <v>10746.794805146064</v>
      </c>
      <c r="J179" s="2">
        <f t="shared" si="43"/>
        <v>55447.416666666664</v>
      </c>
      <c r="K179" s="18">
        <f t="shared" si="44"/>
        <v>11.352869915369915</v>
      </c>
      <c r="M179" s="5">
        <f t="shared" si="45"/>
        <v>8.585378424506563E-3</v>
      </c>
      <c r="N179" s="5">
        <f t="shared" si="45"/>
        <v>8.2149960682732781E-3</v>
      </c>
      <c r="O179" s="6">
        <f t="shared" si="45"/>
        <v>8.8621236260731304E-3</v>
      </c>
      <c r="Q179" s="11">
        <f t="shared" si="48"/>
        <v>60268687</v>
      </c>
      <c r="R179" s="11">
        <f t="shared" si="48"/>
        <v>5570416</v>
      </c>
      <c r="S179" s="8">
        <f t="shared" si="48"/>
        <v>16733068738.24</v>
      </c>
      <c r="U179" s="6">
        <f t="shared" si="39"/>
        <v>0.77765793874247091</v>
      </c>
      <c r="V179" s="6">
        <f t="shared" si="39"/>
        <v>0.78079691405007101</v>
      </c>
      <c r="W179" s="6">
        <f t="shared" si="39"/>
        <v>0.23543853199535253</v>
      </c>
      <c r="Y179" s="8">
        <f t="shared" si="47"/>
        <v>6977100679.4997101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10% to 25%</v>
      </c>
      <c r="C180" s="2">
        <v>615462</v>
      </c>
      <c r="D180" s="2">
        <v>54555</v>
      </c>
      <c r="E180" s="3">
        <v>613636037.8599987</v>
      </c>
      <c r="G180" s="7">
        <f t="shared" si="40"/>
        <v>997.03318459953448</v>
      </c>
      <c r="H180" s="7">
        <f t="shared" si="41"/>
        <v>11964.398215194415</v>
      </c>
      <c r="I180" s="7">
        <f t="shared" si="42"/>
        <v>11248.025622949293</v>
      </c>
      <c r="J180" s="2">
        <f t="shared" si="43"/>
        <v>51288.5</v>
      </c>
      <c r="K180" s="18">
        <f t="shared" si="44"/>
        <v>11.281495738245807</v>
      </c>
      <c r="M180" s="5">
        <f t="shared" si="45"/>
        <v>7.941419236399138E-3</v>
      </c>
      <c r="N180" s="5">
        <f t="shared" si="45"/>
        <v>7.6468930948786632E-3</v>
      </c>
      <c r="O180" s="6">
        <f t="shared" si="45"/>
        <v>8.6340150867269157E-3</v>
      </c>
      <c r="Q180" s="11">
        <f t="shared" si="48"/>
        <v>60884149</v>
      </c>
      <c r="R180" s="11">
        <f t="shared" si="48"/>
        <v>5624971</v>
      </c>
      <c r="S180" s="8">
        <f t="shared" si="48"/>
        <v>17346704776.099998</v>
      </c>
      <c r="U180" s="6">
        <f t="shared" si="39"/>
        <v>0.78559935797887004</v>
      </c>
      <c r="V180" s="6">
        <f t="shared" si="39"/>
        <v>0.78844380714494966</v>
      </c>
      <c r="W180" s="6">
        <f t="shared" si="39"/>
        <v>0.24407254708207946</v>
      </c>
      <c r="Y180" s="8">
        <f t="shared" si="47"/>
        <v>47242827284.11113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10% to 25%</v>
      </c>
      <c r="C181" s="2">
        <v>575604</v>
      </c>
      <c r="D181" s="2">
        <v>51205</v>
      </c>
      <c r="E181" s="3">
        <v>601484970.55000305</v>
      </c>
      <c r="G181" s="7">
        <f t="shared" si="40"/>
        <v>1044.9631527056849</v>
      </c>
      <c r="H181" s="7">
        <f t="shared" si="41"/>
        <v>12539.557832468219</v>
      </c>
      <c r="I181" s="7">
        <f t="shared" si="42"/>
        <v>11746.606201542878</v>
      </c>
      <c r="J181" s="2">
        <f t="shared" si="43"/>
        <v>47967</v>
      </c>
      <c r="K181" s="18">
        <f t="shared" si="44"/>
        <v>11.24116785470169</v>
      </c>
      <c r="M181" s="5">
        <f t="shared" si="45"/>
        <v>7.4271241411302232E-3</v>
      </c>
      <c r="N181" s="5">
        <f t="shared" si="45"/>
        <v>7.177328584424195E-3</v>
      </c>
      <c r="O181" s="6">
        <f t="shared" si="45"/>
        <v>8.4630464799283159E-3</v>
      </c>
      <c r="Q181" s="11">
        <f t="shared" si="48"/>
        <v>61459753</v>
      </c>
      <c r="R181" s="11">
        <f t="shared" si="48"/>
        <v>5676176</v>
      </c>
      <c r="S181" s="8">
        <f t="shared" si="48"/>
        <v>17948189746.650002</v>
      </c>
      <c r="U181" s="6">
        <f t="shared" si="39"/>
        <v>0.79302648212000026</v>
      </c>
      <c r="V181" s="6">
        <f t="shared" si="39"/>
        <v>0.79562113572937387</v>
      </c>
      <c r="W181" s="6">
        <f t="shared" si="39"/>
        <v>0.25253559356200778</v>
      </c>
      <c r="Y181" s="8">
        <f t="shared" si="47"/>
        <v>113007676930.35936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10% to 25%</v>
      </c>
      <c r="C182" s="2">
        <v>533311</v>
      </c>
      <c r="D182" s="2">
        <v>47579</v>
      </c>
      <c r="E182" s="3">
        <v>582742772.05999756</v>
      </c>
      <c r="G182" s="7">
        <f t="shared" si="40"/>
        <v>1092.6884539415041</v>
      </c>
      <c r="H182" s="7">
        <f t="shared" si="41"/>
        <v>13112.261447298049</v>
      </c>
      <c r="I182" s="7">
        <f t="shared" si="42"/>
        <v>12247.898696063337</v>
      </c>
      <c r="J182" s="2">
        <f t="shared" si="43"/>
        <v>44442.583333333336</v>
      </c>
      <c r="K182" s="18">
        <f t="shared" si="44"/>
        <v>11.208957733453834</v>
      </c>
      <c r="M182" s="5">
        <f t="shared" si="45"/>
        <v>6.8814097935912541E-3</v>
      </c>
      <c r="N182" s="5">
        <f t="shared" si="45"/>
        <v>6.6690775650487012E-3</v>
      </c>
      <c r="O182" s="6">
        <f t="shared" si="45"/>
        <v>8.1993389814484802E-3</v>
      </c>
      <c r="Q182" s="11">
        <f t="shared" si="48"/>
        <v>61993064</v>
      </c>
      <c r="R182" s="11">
        <f t="shared" si="48"/>
        <v>5723755</v>
      </c>
      <c r="S182" s="8">
        <f t="shared" si="48"/>
        <v>18530932518.709999</v>
      </c>
      <c r="U182" s="6">
        <f t="shared" si="39"/>
        <v>0.79990789191359157</v>
      </c>
      <c r="V182" s="6">
        <f t="shared" si="39"/>
        <v>0.80229021329442252</v>
      </c>
      <c r="W182" s="6">
        <f t="shared" si="39"/>
        <v>0.26073493254345625</v>
      </c>
      <c r="Y182" s="8">
        <f t="shared" si="47"/>
        <v>197415371308.02484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10% to 25%</v>
      </c>
      <c r="C183" s="2">
        <v>499774</v>
      </c>
      <c r="D183" s="2">
        <v>44782</v>
      </c>
      <c r="E183" s="3">
        <v>570821866.11000061</v>
      </c>
      <c r="G183" s="7">
        <f t="shared" si="40"/>
        <v>1142.1599885348189</v>
      </c>
      <c r="H183" s="7">
        <f t="shared" si="41"/>
        <v>13705.919862417828</v>
      </c>
      <c r="I183" s="7">
        <f t="shared" si="42"/>
        <v>12746.68094569248</v>
      </c>
      <c r="J183" s="2">
        <f t="shared" si="43"/>
        <v>41647.833333333336</v>
      </c>
      <c r="K183" s="18">
        <f t="shared" si="44"/>
        <v>11.160153633156179</v>
      </c>
      <c r="M183" s="5">
        <f t="shared" si="45"/>
        <v>6.448675722387642E-3</v>
      </c>
      <c r="N183" s="5">
        <f t="shared" si="45"/>
        <v>6.2770262409468664E-3</v>
      </c>
      <c r="O183" s="6">
        <f t="shared" si="45"/>
        <v>8.031608803509992E-3</v>
      </c>
      <c r="Q183" s="11">
        <f t="shared" si="48"/>
        <v>62492838</v>
      </c>
      <c r="R183" s="11">
        <f t="shared" si="48"/>
        <v>5768537</v>
      </c>
      <c r="S183" s="8">
        <f t="shared" si="48"/>
        <v>19101754384.82</v>
      </c>
      <c r="U183" s="6">
        <f t="shared" si="39"/>
        <v>0.80635656763597918</v>
      </c>
      <c r="V183" s="6">
        <f t="shared" si="39"/>
        <v>0.80856723953536946</v>
      </c>
      <c r="W183" s="6">
        <f t="shared" si="39"/>
        <v>0.26876654134696626</v>
      </c>
      <c r="Y183" s="8">
        <f t="shared" si="47"/>
        <v>303898674417.4505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>Top 10% to 25%</v>
      </c>
      <c r="C184" s="2">
        <v>473887</v>
      </c>
      <c r="D184" s="2">
        <v>42524</v>
      </c>
      <c r="E184" s="3">
        <v>563277807.5</v>
      </c>
      <c r="G184" s="7">
        <f t="shared" si="40"/>
        <v>1188.6331709880203</v>
      </c>
      <c r="H184" s="7">
        <f t="shared" si="41"/>
        <v>14263.598051856243</v>
      </c>
      <c r="I184" s="7">
        <f t="shared" si="42"/>
        <v>13246.115311353589</v>
      </c>
      <c r="J184" s="2">
        <f t="shared" si="43"/>
        <v>39490.583333333336</v>
      </c>
      <c r="K184" s="18">
        <f t="shared" si="44"/>
        <v>11.143989276643778</v>
      </c>
      <c r="M184" s="5">
        <f t="shared" si="45"/>
        <v>6.1146510063651016E-3</v>
      </c>
      <c r="N184" s="5">
        <f t="shared" si="45"/>
        <v>5.960525744049496E-3</v>
      </c>
      <c r="O184" s="6">
        <f t="shared" si="45"/>
        <v>7.9254619805804727E-3</v>
      </c>
      <c r="Q184" s="11">
        <f t="shared" si="48"/>
        <v>62966725</v>
      </c>
      <c r="R184" s="11">
        <f t="shared" si="48"/>
        <v>5811061</v>
      </c>
      <c r="S184" s="8">
        <f t="shared" si="48"/>
        <v>19665032192.32</v>
      </c>
      <c r="U184" s="6">
        <f t="shared" si="39"/>
        <v>0.81247121864234428</v>
      </c>
      <c r="V184" s="6">
        <f t="shared" si="39"/>
        <v>0.81452776527941895</v>
      </c>
      <c r="W184" s="6">
        <f t="shared" si="39"/>
        <v>0.27669200332754673</v>
      </c>
      <c r="Y184" s="8">
        <f t="shared" si="47"/>
        <v>419419670320.8078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>Top 10% to 25%</v>
      </c>
      <c r="C185" s="2">
        <v>445478</v>
      </c>
      <c r="D185" s="2">
        <v>40023</v>
      </c>
      <c r="E185" s="3">
        <v>550228333.95999908</v>
      </c>
      <c r="G185" s="7">
        <f t="shared" si="40"/>
        <v>1235.1414300144993</v>
      </c>
      <c r="H185" s="7">
        <f t="shared" si="41"/>
        <v>14821.697160173992</v>
      </c>
      <c r="I185" s="7">
        <f t="shared" si="42"/>
        <v>13747.803362066788</v>
      </c>
      <c r="J185" s="2">
        <f t="shared" si="43"/>
        <v>37123.166666666664</v>
      </c>
      <c r="K185" s="18">
        <f t="shared" si="44"/>
        <v>11.130549933788071</v>
      </c>
      <c r="M185" s="5">
        <f t="shared" si="45"/>
        <v>5.7480844610920175E-3</v>
      </c>
      <c r="N185" s="5">
        <f t="shared" si="45"/>
        <v>5.6099642990803545E-3</v>
      </c>
      <c r="O185" s="6">
        <f t="shared" si="45"/>
        <v>7.7418525696809175E-3</v>
      </c>
      <c r="Q185" s="11">
        <f t="shared" si="48"/>
        <v>63412203</v>
      </c>
      <c r="R185" s="11">
        <f t="shared" si="48"/>
        <v>5851084</v>
      </c>
      <c r="S185" s="8">
        <f t="shared" si="48"/>
        <v>20215260526.279999</v>
      </c>
      <c r="U185" s="6">
        <f t="shared" si="39"/>
        <v>0.81821930310343627</v>
      </c>
      <c r="V185" s="6">
        <f t="shared" si="39"/>
        <v>0.82013772957849929</v>
      </c>
      <c r="W185" s="6">
        <f t="shared" si="39"/>
        <v>0.28443385589722764</v>
      </c>
      <c r="Y185" s="8">
        <f t="shared" si="47"/>
        <v>540879327017.77753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>Top 10% to 25%</v>
      </c>
      <c r="C186" s="2">
        <v>820161</v>
      </c>
      <c r="D186" s="2">
        <v>73912</v>
      </c>
      <c r="E186" s="3">
        <v>1070978043.9799995</v>
      </c>
      <c r="G186" s="7">
        <f t="shared" si="40"/>
        <v>1305.8143998312521</v>
      </c>
      <c r="H186" s="7">
        <f t="shared" si="41"/>
        <v>15669.772797975025</v>
      </c>
      <c r="I186" s="7">
        <f t="shared" si="42"/>
        <v>14489.90751136486</v>
      </c>
      <c r="J186" s="2">
        <f t="shared" si="43"/>
        <v>68346.75</v>
      </c>
      <c r="K186" s="18">
        <f t="shared" si="44"/>
        <v>11.09645253815348</v>
      </c>
      <c r="M186" s="5">
        <f t="shared" si="45"/>
        <v>1.0582688033289388E-2</v>
      </c>
      <c r="N186" s="5">
        <f t="shared" si="45"/>
        <v>1.0360134954241989E-2</v>
      </c>
      <c r="O186" s="6">
        <f t="shared" si="45"/>
        <v>1.5068933404765689E-2</v>
      </c>
      <c r="Q186" s="11">
        <f t="shared" ref="Q186:S201" si="49">+Q185+C186</f>
        <v>64232364</v>
      </c>
      <c r="R186" s="11">
        <f t="shared" si="49"/>
        <v>5924996</v>
      </c>
      <c r="S186" s="8">
        <f t="shared" si="49"/>
        <v>21286238570.259998</v>
      </c>
      <c r="U186" s="6">
        <f t="shared" si="39"/>
        <v>0.8288019911367257</v>
      </c>
      <c r="V186" s="6">
        <f t="shared" si="39"/>
        <v>0.83049786453274121</v>
      </c>
      <c r="W186" s="6">
        <f t="shared" si="39"/>
        <v>0.29950278930199331</v>
      </c>
      <c r="Y186" s="8">
        <f t="shared" si="47"/>
        <v>1487456543038.0271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>Top 10% to 25%</v>
      </c>
      <c r="C187" s="2">
        <v>744748</v>
      </c>
      <c r="D187" s="2">
        <v>67062</v>
      </c>
      <c r="E187" s="3">
        <v>1038865808.5200005</v>
      </c>
      <c r="G187" s="7">
        <f t="shared" si="40"/>
        <v>1394.9225892785216</v>
      </c>
      <c r="H187" s="7">
        <f t="shared" si="41"/>
        <v>16739.07107134226</v>
      </c>
      <c r="I187" s="7">
        <f t="shared" si="42"/>
        <v>15491.124757985155</v>
      </c>
      <c r="J187" s="2">
        <f t="shared" si="43"/>
        <v>62062.333333333336</v>
      </c>
      <c r="K187" s="18">
        <f t="shared" si="44"/>
        <v>11.105365184456176</v>
      </c>
      <c r="M187" s="5">
        <f t="shared" si="45"/>
        <v>9.6096202421429508E-3</v>
      </c>
      <c r="N187" s="5">
        <f t="shared" si="45"/>
        <v>9.3999806567455386E-3</v>
      </c>
      <c r="O187" s="6">
        <f t="shared" si="45"/>
        <v>1.4617106086414131E-2</v>
      </c>
      <c r="Q187" s="11">
        <f t="shared" si="49"/>
        <v>64977112</v>
      </c>
      <c r="R187" s="11">
        <f t="shared" si="49"/>
        <v>5992058</v>
      </c>
      <c r="S187" s="8">
        <f t="shared" si="49"/>
        <v>22325104378.779999</v>
      </c>
      <c r="U187" s="6">
        <f t="shared" si="39"/>
        <v>0.83841161137886866</v>
      </c>
      <c r="V187" s="6">
        <f t="shared" si="39"/>
        <v>0.83989784518948685</v>
      </c>
      <c r="W187" s="6">
        <f t="shared" si="39"/>
        <v>0.31411989538840746</v>
      </c>
      <c r="Y187" s="8">
        <f t="shared" si="47"/>
        <v>2040833003044.8491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>Top 10% to 25%</v>
      </c>
      <c r="C188" s="2">
        <v>688347</v>
      </c>
      <c r="D188" s="2">
        <v>61954</v>
      </c>
      <c r="E188" s="3">
        <v>1021832452.1100006</v>
      </c>
      <c r="G188" s="7">
        <f t="shared" si="40"/>
        <v>1484.4728779380175</v>
      </c>
      <c r="H188" s="7">
        <f t="shared" si="41"/>
        <v>17813.67453525621</v>
      </c>
      <c r="I188" s="7">
        <f t="shared" si="42"/>
        <v>16493.405625302654</v>
      </c>
      <c r="J188" s="2">
        <f t="shared" si="43"/>
        <v>57362.25</v>
      </c>
      <c r="K188" s="18">
        <f t="shared" si="44"/>
        <v>11.110614326758563</v>
      </c>
      <c r="M188" s="5">
        <f t="shared" si="45"/>
        <v>8.8818677791929271E-3</v>
      </c>
      <c r="N188" s="5">
        <f t="shared" si="45"/>
        <v>8.6839999046854129E-3</v>
      </c>
      <c r="O188" s="6">
        <f t="shared" si="45"/>
        <v>1.437744243052062E-2</v>
      </c>
      <c r="Q188" s="11">
        <f t="shared" si="49"/>
        <v>65665459</v>
      </c>
      <c r="R188" s="11">
        <f t="shared" si="49"/>
        <v>6054012</v>
      </c>
      <c r="S188" s="8">
        <f t="shared" si="49"/>
        <v>23346936830.889999</v>
      </c>
      <c r="U188" s="6">
        <f t="shared" si="39"/>
        <v>0.84729347915806164</v>
      </c>
      <c r="V188" s="6">
        <f t="shared" si="39"/>
        <v>0.84858184509417223</v>
      </c>
      <c r="W188" s="6">
        <f t="shared" si="39"/>
        <v>0.32849733781892809</v>
      </c>
      <c r="Y188" s="8">
        <f t="shared" si="47"/>
        <v>2659476476154.4731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>Top 10% to 25%</v>
      </c>
      <c r="C189" s="2">
        <v>635580</v>
      </c>
      <c r="D189" s="2">
        <v>57232</v>
      </c>
      <c r="E189" s="3">
        <v>1001116081.7299995</v>
      </c>
      <c r="G189" s="7">
        <f t="shared" si="40"/>
        <v>1575.1220644608068</v>
      </c>
      <c r="H189" s="7">
        <f t="shared" si="41"/>
        <v>18901.464773529682</v>
      </c>
      <c r="I189" s="7">
        <f t="shared" si="42"/>
        <v>17492.243530367617</v>
      </c>
      <c r="J189" s="2">
        <f t="shared" si="43"/>
        <v>52965</v>
      </c>
      <c r="K189" s="18">
        <f t="shared" si="44"/>
        <v>11.105325691920603</v>
      </c>
      <c r="M189" s="5">
        <f t="shared" si="45"/>
        <v>8.2010054857498335E-3</v>
      </c>
      <c r="N189" s="5">
        <f t="shared" si="45"/>
        <v>8.0221241977104871E-3</v>
      </c>
      <c r="O189" s="6">
        <f t="shared" si="45"/>
        <v>1.4085957831560414E-2</v>
      </c>
      <c r="Q189" s="11">
        <f t="shared" si="49"/>
        <v>66301039</v>
      </c>
      <c r="R189" s="11">
        <f t="shared" si="49"/>
        <v>6111244</v>
      </c>
      <c r="S189" s="8">
        <f t="shared" si="49"/>
        <v>24348052912.619999</v>
      </c>
      <c r="U189" s="6">
        <f t="shared" si="39"/>
        <v>0.85549448464381139</v>
      </c>
      <c r="V189" s="6">
        <f t="shared" si="39"/>
        <v>0.85660396929188265</v>
      </c>
      <c r="W189" s="6">
        <f t="shared" si="39"/>
        <v>0.34258329565048851</v>
      </c>
      <c r="Y189" s="8">
        <f t="shared" si="47"/>
        <v>3302881801423.501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>Top 10% to 25%</v>
      </c>
      <c r="C190" s="2">
        <v>593981</v>
      </c>
      <c r="D190" s="2">
        <v>53343</v>
      </c>
      <c r="E190" s="3">
        <v>986470266.87000275</v>
      </c>
      <c r="G190" s="7">
        <f t="shared" si="40"/>
        <v>1660.7774775119117</v>
      </c>
      <c r="H190" s="7">
        <f t="shared" si="41"/>
        <v>19929.329730142941</v>
      </c>
      <c r="I190" s="7">
        <f t="shared" si="42"/>
        <v>18492.965653787804</v>
      </c>
      <c r="J190" s="2">
        <f t="shared" si="43"/>
        <v>49498.416666666664</v>
      </c>
      <c r="K190" s="18">
        <f t="shared" si="44"/>
        <v>11.135125508501584</v>
      </c>
      <c r="M190" s="5">
        <f t="shared" si="45"/>
        <v>7.6642459476874225E-3</v>
      </c>
      <c r="N190" s="5">
        <f t="shared" si="45"/>
        <v>7.4770088600515537E-3</v>
      </c>
      <c r="O190" s="6">
        <f t="shared" si="45"/>
        <v>1.3879887492374319E-2</v>
      </c>
      <c r="Q190" s="11">
        <f t="shared" si="49"/>
        <v>66895020</v>
      </c>
      <c r="R190" s="11">
        <f t="shared" si="49"/>
        <v>6164587</v>
      </c>
      <c r="S190" s="8">
        <f t="shared" si="49"/>
        <v>25334523179.490002</v>
      </c>
      <c r="U190" s="6">
        <f t="shared" si="39"/>
        <v>0.86315873059149884</v>
      </c>
      <c r="V190" s="6">
        <f t="shared" si="39"/>
        <v>0.8640809781519343</v>
      </c>
      <c r="W190" s="6">
        <f t="shared" si="39"/>
        <v>0.35646318314286279</v>
      </c>
      <c r="Y190" s="8">
        <f t="shared" si="47"/>
        <v>3942545574312.5542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>Top 10% to 25%</v>
      </c>
      <c r="C191" s="2">
        <v>548519</v>
      </c>
      <c r="D191" s="2">
        <v>49320</v>
      </c>
      <c r="E191" s="3">
        <v>961311268.97999954</v>
      </c>
      <c r="G191" s="7">
        <f t="shared" si="40"/>
        <v>1752.5578311416734</v>
      </c>
      <c r="H191" s="7">
        <f t="shared" si="41"/>
        <v>21030.693973700079</v>
      </c>
      <c r="I191" s="7">
        <f t="shared" si="42"/>
        <v>19491.307156934297</v>
      </c>
      <c r="J191" s="2">
        <f t="shared" si="43"/>
        <v>45709.916666666664</v>
      </c>
      <c r="K191" s="18">
        <f t="shared" si="44"/>
        <v>11.121634225466343</v>
      </c>
      <c r="M191" s="5">
        <f t="shared" si="45"/>
        <v>7.0776414110544908E-3</v>
      </c>
      <c r="N191" s="5">
        <f t="shared" si="45"/>
        <v>6.9131109419744412E-3</v>
      </c>
      <c r="O191" s="6">
        <f t="shared" si="45"/>
        <v>1.3525893994686724E-2</v>
      </c>
      <c r="Q191" s="11">
        <f t="shared" si="49"/>
        <v>67443539</v>
      </c>
      <c r="R191" s="11">
        <f t="shared" si="49"/>
        <v>6213907</v>
      </c>
      <c r="S191" s="8">
        <f t="shared" si="49"/>
        <v>26295834448.470001</v>
      </c>
      <c r="U191" s="6">
        <f t="shared" si="39"/>
        <v>0.87023637200255333</v>
      </c>
      <c r="V191" s="6">
        <f t="shared" si="39"/>
        <v>0.87099408909390874</v>
      </c>
      <c r="W191" s="6">
        <f t="shared" si="39"/>
        <v>0.36998907713754953</v>
      </c>
      <c r="Y191" s="8">
        <f t="shared" si="47"/>
        <v>4594833300960.4385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>Top 10% to 25%</v>
      </c>
      <c r="C192" s="2">
        <v>746738</v>
      </c>
      <c r="D192" s="2">
        <v>67270</v>
      </c>
      <c r="E192" s="3">
        <v>1394928667.4699974</v>
      </c>
      <c r="G192" s="7">
        <f t="shared" si="40"/>
        <v>1868.0295732505879</v>
      </c>
      <c r="H192" s="7">
        <f t="shared" si="41"/>
        <v>22416.354879007056</v>
      </c>
      <c r="I192" s="7">
        <f t="shared" si="42"/>
        <v>20736.266797532295</v>
      </c>
      <c r="J192" s="2">
        <f t="shared" si="43"/>
        <v>62228.166666666664</v>
      </c>
      <c r="K192" s="18">
        <f t="shared" si="44"/>
        <v>11.100609484168277</v>
      </c>
      <c r="M192" s="5">
        <f t="shared" si="45"/>
        <v>9.6352975776737137E-3</v>
      </c>
      <c r="N192" s="5">
        <f t="shared" si="45"/>
        <v>9.4291357069468916E-3</v>
      </c>
      <c r="O192" s="6">
        <f t="shared" si="45"/>
        <v>1.9627001050729741E-2</v>
      </c>
      <c r="Q192" s="11">
        <f t="shared" si="49"/>
        <v>68190277</v>
      </c>
      <c r="R192" s="11">
        <f t="shared" si="49"/>
        <v>6281177</v>
      </c>
      <c r="S192" s="8">
        <f t="shared" si="49"/>
        <v>27690763115.939999</v>
      </c>
      <c r="U192" s="6">
        <f t="shared" si="39"/>
        <v>0.879871669580227</v>
      </c>
      <c r="V192" s="6">
        <f t="shared" si="39"/>
        <v>0.88042322480085555</v>
      </c>
      <c r="W192" s="6">
        <f t="shared" si="39"/>
        <v>0.38961607818827926</v>
      </c>
      <c r="Y192" s="8">
        <f t="shared" si="47"/>
        <v>8103789945262.7539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>Top 10% to 25%</v>
      </c>
      <c r="C193" s="2">
        <v>666378</v>
      </c>
      <c r="D193" s="2">
        <v>60047</v>
      </c>
      <c r="E193" s="3">
        <v>1335096291.5500031</v>
      </c>
      <c r="G193" s="7">
        <f t="shared" si="40"/>
        <v>2003.5119580028197</v>
      </c>
      <c r="H193" s="7">
        <f t="shared" si="41"/>
        <v>24042.143496033837</v>
      </c>
      <c r="I193" s="7">
        <f t="shared" si="42"/>
        <v>22234.188078505224</v>
      </c>
      <c r="J193" s="2">
        <f t="shared" si="43"/>
        <v>55531.5</v>
      </c>
      <c r="K193" s="18">
        <f t="shared" si="44"/>
        <v>11.097606874614884</v>
      </c>
      <c r="M193" s="5">
        <f t="shared" si="45"/>
        <v>8.5983977368435174E-3</v>
      </c>
      <c r="N193" s="5">
        <f t="shared" si="45"/>
        <v>8.4166985550028252E-3</v>
      </c>
      <c r="O193" s="6">
        <f t="shared" si="45"/>
        <v>1.8785144307489038E-2</v>
      </c>
      <c r="Q193" s="11">
        <f t="shared" si="49"/>
        <v>68856655</v>
      </c>
      <c r="R193" s="11">
        <f t="shared" si="49"/>
        <v>6341224</v>
      </c>
      <c r="S193" s="8">
        <f t="shared" si="49"/>
        <v>29025859407.490002</v>
      </c>
      <c r="U193" s="6">
        <f t="shared" si="39"/>
        <v>0.88847006731707057</v>
      </c>
      <c r="V193" s="6">
        <f t="shared" si="39"/>
        <v>0.88883992335585837</v>
      </c>
      <c r="W193" s="6">
        <f t="shared" si="39"/>
        <v>0.40840122249576832</v>
      </c>
      <c r="Y193" s="8">
        <f t="shared" si="47"/>
        <v>9439037396181.0156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>Top 10% to 25%</v>
      </c>
      <c r="C194" s="2">
        <v>785362</v>
      </c>
      <c r="D194" s="2">
        <v>71084</v>
      </c>
      <c r="E194" s="3">
        <v>1704431286.4099998</v>
      </c>
      <c r="G194" s="7">
        <f t="shared" si="40"/>
        <v>2170.2492435462882</v>
      </c>
      <c r="H194" s="7">
        <f t="shared" si="41"/>
        <v>26042.990922555458</v>
      </c>
      <c r="I194" s="7">
        <f t="shared" si="42"/>
        <v>23977.706465730684</v>
      </c>
      <c r="J194" s="2">
        <f t="shared" si="43"/>
        <v>65446.833333333336</v>
      </c>
      <c r="K194" s="18">
        <f t="shared" si="44"/>
        <v>11.048365314276067</v>
      </c>
      <c r="M194" s="5">
        <f t="shared" si="45"/>
        <v>1.0133670144276819E-2</v>
      </c>
      <c r="N194" s="5">
        <f t="shared" si="45"/>
        <v>9.9637384063120688E-3</v>
      </c>
      <c r="O194" s="6">
        <f t="shared" si="45"/>
        <v>2.3981781598868192E-2</v>
      </c>
      <c r="Q194" s="11">
        <f t="shared" si="49"/>
        <v>69642017</v>
      </c>
      <c r="R194" s="11">
        <f t="shared" si="49"/>
        <v>6412308</v>
      </c>
      <c r="S194" s="8">
        <f t="shared" si="49"/>
        <v>30730290693.900002</v>
      </c>
      <c r="U194" s="6">
        <f t="shared" si="39"/>
        <v>0.89860373746134736</v>
      </c>
      <c r="V194" s="6">
        <f t="shared" si="39"/>
        <v>0.89880366176217052</v>
      </c>
      <c r="W194" s="6">
        <f t="shared" si="39"/>
        <v>0.43238300409463648</v>
      </c>
      <c r="Y194" s="8">
        <f t="shared" si="47"/>
        <v>14800915200258.908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>Top 5% to 10%</v>
      </c>
      <c r="C195" s="2">
        <v>827779</v>
      </c>
      <c r="D195" s="2">
        <v>75033</v>
      </c>
      <c r="E195" s="3">
        <v>1966792357.7799988</v>
      </c>
      <c r="G195" s="7">
        <f t="shared" si="40"/>
        <v>2375.9872596188097</v>
      </c>
      <c r="H195" s="7">
        <f t="shared" si="41"/>
        <v>28511.847115425717</v>
      </c>
      <c r="I195" s="7">
        <f t="shared" si="42"/>
        <v>26212.364663281474</v>
      </c>
      <c r="J195" s="2">
        <f t="shared" si="43"/>
        <v>68981.583333333328</v>
      </c>
      <c r="K195" s="18">
        <f t="shared" si="44"/>
        <v>11.032199165700424</v>
      </c>
      <c r="M195" s="5">
        <f t="shared" si="45"/>
        <v>1.068098448659258E-2</v>
      </c>
      <c r="N195" s="5">
        <f t="shared" si="45"/>
        <v>1.0517263854606008E-2</v>
      </c>
      <c r="O195" s="6">
        <f t="shared" si="45"/>
        <v>2.7673268585646536E-2</v>
      </c>
      <c r="Q195" s="11">
        <f t="shared" si="49"/>
        <v>70469796</v>
      </c>
      <c r="R195" s="11">
        <f t="shared" si="49"/>
        <v>6487341</v>
      </c>
      <c r="S195" s="8">
        <f t="shared" si="49"/>
        <v>32697083051.68</v>
      </c>
      <c r="U195" s="6">
        <f t="shared" si="39"/>
        <v>0.90928472194793997</v>
      </c>
      <c r="V195" s="6">
        <f t="shared" si="39"/>
        <v>0.90932092561677647</v>
      </c>
      <c r="W195" s="6">
        <f t="shared" si="39"/>
        <v>0.46005627268028304</v>
      </c>
      <c r="Y195" s="8">
        <f t="shared" si="47"/>
        <v>21142993216663.973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>Top 5% to 10%</v>
      </c>
      <c r="C196" s="2">
        <v>705451</v>
      </c>
      <c r="D196" s="2">
        <v>64107</v>
      </c>
      <c r="E196" s="3">
        <v>1841342606.4800034</v>
      </c>
      <c r="G196" s="7">
        <f t="shared" si="40"/>
        <v>2610.163720059938</v>
      </c>
      <c r="H196" s="7">
        <f t="shared" si="41"/>
        <v>31321.964640719256</v>
      </c>
      <c r="I196" s="7">
        <f t="shared" si="42"/>
        <v>28722.957032461407</v>
      </c>
      <c r="J196" s="2">
        <f t="shared" si="43"/>
        <v>58787.583333333336</v>
      </c>
      <c r="K196" s="18">
        <f t="shared" si="44"/>
        <v>11.004274104231987</v>
      </c>
      <c r="M196" s="5">
        <f t="shared" si="45"/>
        <v>9.1025638329206484E-3</v>
      </c>
      <c r="N196" s="5">
        <f t="shared" si="45"/>
        <v>8.9857827079715229E-3</v>
      </c>
      <c r="O196" s="6">
        <f t="shared" si="45"/>
        <v>2.5908158685765757E-2</v>
      </c>
      <c r="Q196" s="11">
        <f t="shared" si="49"/>
        <v>71175247</v>
      </c>
      <c r="R196" s="11">
        <f t="shared" si="49"/>
        <v>6551448</v>
      </c>
      <c r="S196" s="8">
        <f t="shared" si="49"/>
        <v>34538425658.160004</v>
      </c>
      <c r="U196" s="6">
        <f t="shared" si="39"/>
        <v>0.9183872857808606</v>
      </c>
      <c r="V196" s="6">
        <f t="shared" si="39"/>
        <v>0.91830670832474803</v>
      </c>
      <c r="W196" s="6">
        <f t="shared" si="39"/>
        <v>0.48596443136604878</v>
      </c>
      <c r="Y196" s="8">
        <f t="shared" si="47"/>
        <v>24267122323297.438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>Top 5% to 10%</v>
      </c>
      <c r="C197" s="2">
        <v>734805</v>
      </c>
      <c r="D197" s="2">
        <v>67020</v>
      </c>
      <c r="E197" s="3">
        <v>2108674396.2599945</v>
      </c>
      <c r="G197" s="7">
        <f t="shared" si="40"/>
        <v>2869.7061074162457</v>
      </c>
      <c r="H197" s="7">
        <f t="shared" si="41"/>
        <v>34436.473288994952</v>
      </c>
      <c r="I197" s="7">
        <f t="shared" si="42"/>
        <v>31463.360135183444</v>
      </c>
      <c r="J197" s="2">
        <f t="shared" si="43"/>
        <v>61233.75</v>
      </c>
      <c r="K197" s="18">
        <f t="shared" si="44"/>
        <v>10.963965980304387</v>
      </c>
      <c r="M197" s="5">
        <f t="shared" si="45"/>
        <v>9.4813238867749242E-3</v>
      </c>
      <c r="N197" s="5">
        <f t="shared" si="45"/>
        <v>9.3940935793010352E-3</v>
      </c>
      <c r="O197" s="6">
        <f t="shared" si="45"/>
        <v>2.9669584944516155E-2</v>
      </c>
      <c r="Q197" s="11">
        <f t="shared" si="49"/>
        <v>71910052</v>
      </c>
      <c r="R197" s="11">
        <f t="shared" si="49"/>
        <v>6618468</v>
      </c>
      <c r="S197" s="8">
        <f t="shared" si="49"/>
        <v>36647100054.419998</v>
      </c>
      <c r="U197" s="6">
        <f t="shared" si="39"/>
        <v>0.92786860966763551</v>
      </c>
      <c r="V197" s="6">
        <f t="shared" si="39"/>
        <v>0.92770080190404902</v>
      </c>
      <c r="W197" s="6">
        <f t="shared" si="39"/>
        <v>0.51563401631056494</v>
      </c>
      <c r="Y197" s="8">
        <f t="shared" si="47"/>
        <v>33620415402779.555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>Top 5% to 10%</v>
      </c>
      <c r="C198" s="2">
        <v>633577</v>
      </c>
      <c r="D198" s="2">
        <v>58138</v>
      </c>
      <c r="E198" s="3">
        <v>2003443204.7400055</v>
      </c>
      <c r="G198" s="7">
        <f t="shared" si="40"/>
        <v>3162.1147938451136</v>
      </c>
      <c r="H198" s="7">
        <f t="shared" si="41"/>
        <v>37945.377526141361</v>
      </c>
      <c r="I198" s="7">
        <f t="shared" si="42"/>
        <v>34460.132869035835</v>
      </c>
      <c r="J198" s="2">
        <f t="shared" si="43"/>
        <v>52798.083333333336</v>
      </c>
      <c r="K198" s="18">
        <f t="shared" si="44"/>
        <v>10.897812102239499</v>
      </c>
      <c r="M198" s="5">
        <f t="shared" si="45"/>
        <v>8.1751604088311815E-3</v>
      </c>
      <c r="N198" s="5">
        <f t="shared" si="45"/>
        <v>8.1491168682990694E-3</v>
      </c>
      <c r="O198" s="6">
        <f t="shared" si="45"/>
        <v>2.8188955321871462E-2</v>
      </c>
      <c r="Q198" s="11">
        <f t="shared" si="49"/>
        <v>72543629</v>
      </c>
      <c r="R198" s="11">
        <f t="shared" si="49"/>
        <v>6676606</v>
      </c>
      <c r="S198" s="8">
        <f t="shared" si="49"/>
        <v>38650543259.160004</v>
      </c>
      <c r="U198" s="6">
        <f t="shared" si="39"/>
        <v>0.93604377007646666</v>
      </c>
      <c r="V198" s="6">
        <f t="shared" si="39"/>
        <v>0.93584991877234813</v>
      </c>
      <c r="W198" s="6">
        <f t="shared" si="39"/>
        <v>0.54382297163243642</v>
      </c>
      <c r="Y198" s="8">
        <f t="shared" si="47"/>
        <v>38321000648153.469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>Top 5% to 10%</v>
      </c>
      <c r="C199" s="2">
        <v>688864</v>
      </c>
      <c r="D199" s="2">
        <v>63285</v>
      </c>
      <c r="E199" s="3">
        <v>2400020959.8299942</v>
      </c>
      <c r="G199" s="7">
        <f t="shared" si="40"/>
        <v>3484.0272678351521</v>
      </c>
      <c r="H199" s="7">
        <f t="shared" si="41"/>
        <v>41808.327214021825</v>
      </c>
      <c r="I199" s="7">
        <f t="shared" si="42"/>
        <v>37924.009794263955</v>
      </c>
      <c r="J199" s="2">
        <f t="shared" si="43"/>
        <v>57405.333333333336</v>
      </c>
      <c r="K199" s="18">
        <f t="shared" si="44"/>
        <v>10.885107055384372</v>
      </c>
      <c r="M199" s="5">
        <f t="shared" si="45"/>
        <v>8.8885387251574528E-3</v>
      </c>
      <c r="N199" s="5">
        <f t="shared" si="45"/>
        <v>8.8705641922719493E-3</v>
      </c>
      <c r="O199" s="6">
        <f t="shared" si="45"/>
        <v>3.3768905176916407E-2</v>
      </c>
      <c r="Q199" s="11">
        <f t="shared" si="49"/>
        <v>73232493</v>
      </c>
      <c r="R199" s="11">
        <f t="shared" si="49"/>
        <v>6739891</v>
      </c>
      <c r="S199" s="8">
        <f t="shared" si="49"/>
        <v>41050564218.989998</v>
      </c>
      <c r="U199" s="6">
        <f t="shared" si="39"/>
        <v>0.94493230880162415</v>
      </c>
      <c r="V199" s="6">
        <f t="shared" si="39"/>
        <v>0.94472048296462008</v>
      </c>
      <c r="W199" s="6">
        <f t="shared" si="39"/>
        <v>0.57759187680935287</v>
      </c>
      <c r="Y199" s="8">
        <f t="shared" si="47"/>
        <v>54470004347705.539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680234</v>
      </c>
      <c r="D200" s="2">
        <v>62899</v>
      </c>
      <c r="E200" s="3">
        <v>2666242542.0400009</v>
      </c>
      <c r="G200" s="7">
        <f t="shared" si="40"/>
        <v>3919.5961125730278</v>
      </c>
      <c r="H200" s="7">
        <f t="shared" si="41"/>
        <v>47035.153350876331</v>
      </c>
      <c r="I200" s="7">
        <f t="shared" si="42"/>
        <v>42389.26758835595</v>
      </c>
      <c r="J200" s="2">
        <f t="shared" si="43"/>
        <v>56686.166666666664</v>
      </c>
      <c r="K200" s="18">
        <f t="shared" si="44"/>
        <v>10.81470293645368</v>
      </c>
      <c r="M200" s="5">
        <f t="shared" si="45"/>
        <v>8.7771842499662547E-3</v>
      </c>
      <c r="N200" s="5">
        <f t="shared" si="45"/>
        <v>8.8164591471867476E-3</v>
      </c>
      <c r="O200" s="6">
        <f t="shared" si="45"/>
        <v>3.7514710532855954E-2</v>
      </c>
      <c r="Q200" s="11">
        <f t="shared" si="49"/>
        <v>73912727</v>
      </c>
      <c r="R200" s="11">
        <f t="shared" si="49"/>
        <v>6802790</v>
      </c>
      <c r="S200" s="8">
        <f t="shared" si="49"/>
        <v>43716806761.029999</v>
      </c>
      <c r="U200" s="6">
        <f t="shared" si="39"/>
        <v>0.95370949305159047</v>
      </c>
      <c r="V200" s="6">
        <f t="shared" si="39"/>
        <v>0.95353694211180684</v>
      </c>
      <c r="W200" s="6">
        <f t="shared" si="39"/>
        <v>0.6151065873422088</v>
      </c>
      <c r="Y200" s="8">
        <f t="shared" si="47"/>
        <v>73589826912933.797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534869</v>
      </c>
      <c r="D201" s="2">
        <v>49689</v>
      </c>
      <c r="E201" s="3">
        <v>2355393615.5800018</v>
      </c>
      <c r="G201" s="7">
        <f t="shared" si="40"/>
        <v>4403.6831739734434</v>
      </c>
      <c r="H201" s="7">
        <f t="shared" si="41"/>
        <v>52844.198087681318</v>
      </c>
      <c r="I201" s="7">
        <f t="shared" si="42"/>
        <v>47402.717212662799</v>
      </c>
      <c r="J201" s="2">
        <f t="shared" si="43"/>
        <v>44572.416666666664</v>
      </c>
      <c r="K201" s="18">
        <f t="shared" si="44"/>
        <v>10.764334158465656</v>
      </c>
      <c r="M201" s="5">
        <f t="shared" si="45"/>
        <v>6.9015129537706157E-3</v>
      </c>
      <c r="N201" s="5">
        <f t="shared" si="45"/>
        <v>6.9648331223797245E-3</v>
      </c>
      <c r="O201" s="6">
        <f t="shared" si="45"/>
        <v>3.3140987095575003E-2</v>
      </c>
      <c r="Q201" s="11">
        <f t="shared" si="49"/>
        <v>74447596</v>
      </c>
      <c r="R201" s="11">
        <f t="shared" si="49"/>
        <v>6852479</v>
      </c>
      <c r="S201" s="8">
        <f t="shared" si="49"/>
        <v>46072200376.610001</v>
      </c>
      <c r="U201" s="6">
        <f t="shared" si="39"/>
        <v>0.96061100600536109</v>
      </c>
      <c r="V201" s="6">
        <f t="shared" si="39"/>
        <v>0.96050177523418656</v>
      </c>
      <c r="W201" s="6">
        <f t="shared" si="39"/>
        <v>0.6482475744377838</v>
      </c>
      <c r="Y201" s="8">
        <f t="shared" si="47"/>
        <v>78026150409263.844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437974</v>
      </c>
      <c r="D202" s="2">
        <v>40541</v>
      </c>
      <c r="E202" s="3">
        <v>2125021208.5199966</v>
      </c>
      <c r="G202" s="7">
        <f t="shared" si="40"/>
        <v>4851.9346091777061</v>
      </c>
      <c r="H202" s="7">
        <f t="shared" si="41"/>
        <v>58223.215310132473</v>
      </c>
      <c r="I202" s="7">
        <f t="shared" si="42"/>
        <v>52416.595755408023</v>
      </c>
      <c r="J202" s="2">
        <f t="shared" si="43"/>
        <v>36497.833333333336</v>
      </c>
      <c r="K202" s="18">
        <f t="shared" si="44"/>
        <v>10.803236229989393</v>
      </c>
      <c r="M202" s="5">
        <f t="shared" si="45"/>
        <v>5.6512589707287796E-3</v>
      </c>
      <c r="N202" s="5">
        <f t="shared" si="45"/>
        <v>5.682571587562568E-3</v>
      </c>
      <c r="O202" s="6">
        <f t="shared" si="45"/>
        <v>2.9899588749646242E-2</v>
      </c>
      <c r="Q202" s="11">
        <f t="shared" ref="Q202:S217" si="50">+Q201+C202</f>
        <v>74885570</v>
      </c>
      <c r="R202" s="11">
        <f t="shared" si="50"/>
        <v>6893020</v>
      </c>
      <c r="S202" s="8">
        <f t="shared" si="50"/>
        <v>48197221585.129997</v>
      </c>
      <c r="U202" s="6">
        <f t="shared" si="39"/>
        <v>0.9662622649760898</v>
      </c>
      <c r="V202" s="6">
        <f t="shared" si="39"/>
        <v>0.96618434682174914</v>
      </c>
      <c r="W202" s="6">
        <f t="shared" si="39"/>
        <v>0.67814716318743007</v>
      </c>
      <c r="Y202" s="8">
        <f t="shared" si="47"/>
        <v>81375315213345.406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358882</v>
      </c>
      <c r="D203" s="2">
        <v>33209</v>
      </c>
      <c r="E203" s="3">
        <v>1906538942.0600052</v>
      </c>
      <c r="G203" s="7">
        <f t="shared" si="40"/>
        <v>5312.4395819796064</v>
      </c>
      <c r="H203" s="7">
        <f t="shared" si="41"/>
        <v>63749.274983755276</v>
      </c>
      <c r="I203" s="7">
        <f t="shared" si="42"/>
        <v>57410.308713300765</v>
      </c>
      <c r="J203" s="2">
        <f t="shared" si="43"/>
        <v>29906.833333333332</v>
      </c>
      <c r="K203" s="18">
        <f t="shared" si="44"/>
        <v>10.806769249299888</v>
      </c>
      <c r="M203" s="5">
        <f t="shared" si="45"/>
        <v>4.6307203668096413E-3</v>
      </c>
      <c r="N203" s="5">
        <f t="shared" si="45"/>
        <v>4.6548560679649078E-3</v>
      </c>
      <c r="O203" s="6">
        <f t="shared" si="45"/>
        <v>2.682548770535876E-2</v>
      </c>
      <c r="Q203" s="11">
        <f t="shared" si="50"/>
        <v>75244452</v>
      </c>
      <c r="R203" s="11">
        <f t="shared" si="50"/>
        <v>6926229</v>
      </c>
      <c r="S203" s="8">
        <f t="shared" si="50"/>
        <v>50103760527.190002</v>
      </c>
      <c r="U203" s="6">
        <f t="shared" si="39"/>
        <v>0.97089298534289947</v>
      </c>
      <c r="V203" s="6">
        <f t="shared" si="39"/>
        <v>0.97083920288971404</v>
      </c>
      <c r="W203" s="6">
        <f t="shared" si="39"/>
        <v>0.70497265089278882</v>
      </c>
      <c r="Y203" s="8">
        <f t="shared" si="47"/>
        <v>83200679075864.547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556949</v>
      </c>
      <c r="D204" s="2">
        <v>51594</v>
      </c>
      <c r="E204" s="3">
        <v>3340557819.75</v>
      </c>
      <c r="G204" s="7">
        <f t="shared" si="40"/>
        <v>5997.9599922973202</v>
      </c>
      <c r="H204" s="7">
        <f t="shared" si="41"/>
        <v>71975.519907567839</v>
      </c>
      <c r="I204" s="7">
        <f t="shared" si="42"/>
        <v>64747.021354227232</v>
      </c>
      <c r="J204" s="2">
        <f t="shared" si="43"/>
        <v>46412.416666666664</v>
      </c>
      <c r="K204" s="18">
        <f t="shared" si="44"/>
        <v>10.794840485327752</v>
      </c>
      <c r="M204" s="5">
        <f t="shared" si="45"/>
        <v>7.1864152495089272E-3</v>
      </c>
      <c r="N204" s="5">
        <f t="shared" si="45"/>
        <v>7.231854135041146E-3</v>
      </c>
      <c r="O204" s="6">
        <f t="shared" si="45"/>
        <v>4.7002497953657477E-2</v>
      </c>
      <c r="Q204" s="11">
        <f t="shared" si="50"/>
        <v>75801401</v>
      </c>
      <c r="R204" s="11">
        <f t="shared" si="50"/>
        <v>6977823</v>
      </c>
      <c r="S204" s="8">
        <f t="shared" si="50"/>
        <v>53444318346.940002</v>
      </c>
      <c r="U204" s="6">
        <f t="shared" si="39"/>
        <v>0.97807940059240839</v>
      </c>
      <c r="V204" s="6">
        <f t="shared" si="39"/>
        <v>0.97807105702475516</v>
      </c>
      <c r="W204" s="6">
        <f t="shared" si="39"/>
        <v>0.75197514884644623</v>
      </c>
      <c r="Y204" s="8">
        <f t="shared" si="47"/>
        <v>172535705902903.03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405962</v>
      </c>
      <c r="D205" s="2">
        <v>37445</v>
      </c>
      <c r="E205" s="3">
        <v>2799366698.8199997</v>
      </c>
      <c r="G205" s="7">
        <f t="shared" si="40"/>
        <v>6895.6372734886509</v>
      </c>
      <c r="H205" s="7">
        <f t="shared" si="41"/>
        <v>82747.647281863814</v>
      </c>
      <c r="I205" s="7">
        <f t="shared" si="42"/>
        <v>74759.425793029775</v>
      </c>
      <c r="J205" s="2">
        <f t="shared" si="43"/>
        <v>33830.166666666664</v>
      </c>
      <c r="K205" s="18">
        <f t="shared" si="44"/>
        <v>10.841554279610095</v>
      </c>
      <c r="M205" s="5">
        <f t="shared" si="45"/>
        <v>5.2382022546429621E-3</v>
      </c>
      <c r="N205" s="5">
        <f t="shared" si="45"/>
        <v>5.2486098787962888E-3</v>
      </c>
      <c r="O205" s="6">
        <f t="shared" si="45"/>
        <v>3.9387801269271508E-2</v>
      </c>
      <c r="Q205" s="11">
        <f t="shared" si="50"/>
        <v>76207363</v>
      </c>
      <c r="R205" s="11">
        <f t="shared" si="50"/>
        <v>7015268</v>
      </c>
      <c r="S205" s="8">
        <f t="shared" si="50"/>
        <v>56243685045.760002</v>
      </c>
      <c r="U205" s="6">
        <f t="shared" si="39"/>
        <v>0.98331760284705139</v>
      </c>
      <c r="V205" s="6">
        <f t="shared" si="39"/>
        <v>0.98331966690355144</v>
      </c>
      <c r="W205" s="6">
        <f t="shared" si="39"/>
        <v>0.79136295011571778</v>
      </c>
      <c r="Y205" s="8">
        <f t="shared" si="47"/>
        <v>174125825185144.25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292416</v>
      </c>
      <c r="D206" s="2">
        <v>26966</v>
      </c>
      <c r="E206" s="3">
        <v>2283602008.2799988</v>
      </c>
      <c r="G206" s="7">
        <f t="shared" si="40"/>
        <v>7809.4290609268946</v>
      </c>
      <c r="H206" s="7">
        <f t="shared" si="41"/>
        <v>93713.148731122739</v>
      </c>
      <c r="I206" s="7">
        <f t="shared" si="42"/>
        <v>84684.491889045414</v>
      </c>
      <c r="J206" s="2">
        <f t="shared" si="43"/>
        <v>24368</v>
      </c>
      <c r="K206" s="18">
        <f t="shared" si="44"/>
        <v>10.843877475339315</v>
      </c>
      <c r="M206" s="5">
        <f t="shared" si="45"/>
        <v>3.7730973600821663E-3</v>
      </c>
      <c r="N206" s="5">
        <f t="shared" si="45"/>
        <v>3.779784056392595E-3</v>
      </c>
      <c r="O206" s="6">
        <f t="shared" si="45"/>
        <v>3.2130860925850241E-2</v>
      </c>
      <c r="Q206" s="11">
        <f t="shared" si="50"/>
        <v>76499779</v>
      </c>
      <c r="R206" s="11">
        <f t="shared" si="50"/>
        <v>7042234</v>
      </c>
      <c r="S206" s="8">
        <f t="shared" si="50"/>
        <v>58527287054.040001</v>
      </c>
      <c r="U206" s="6">
        <f t="shared" si="39"/>
        <v>0.98709070020713352</v>
      </c>
      <c r="V206" s="6">
        <f t="shared" si="39"/>
        <v>0.987099450959944</v>
      </c>
      <c r="W206" s="6">
        <f t="shared" si="39"/>
        <v>0.82349381104156805</v>
      </c>
      <c r="Y206" s="8">
        <f t="shared" si="47"/>
        <v>166694079932915.63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224509</v>
      </c>
      <c r="D207" s="2">
        <v>20604</v>
      </c>
      <c r="E207" s="3">
        <v>1953886551.6100006</v>
      </c>
      <c r="G207" s="7">
        <f t="shared" si="40"/>
        <v>8702.9319609013473</v>
      </c>
      <c r="H207" s="7">
        <f t="shared" si="41"/>
        <v>104435.18353081617</v>
      </c>
      <c r="I207" s="7">
        <f t="shared" si="42"/>
        <v>94830.448049407918</v>
      </c>
      <c r="J207" s="2">
        <f t="shared" si="43"/>
        <v>18709.083333333332</v>
      </c>
      <c r="K207" s="18">
        <f t="shared" si="44"/>
        <v>10.896379343816735</v>
      </c>
      <c r="M207" s="5">
        <f t="shared" si="45"/>
        <v>2.8968808656663352E-3</v>
      </c>
      <c r="N207" s="5">
        <f t="shared" si="45"/>
        <v>2.8880319920608554E-3</v>
      </c>
      <c r="O207" s="6">
        <f t="shared" si="45"/>
        <v>2.7491680611174345E-2</v>
      </c>
      <c r="Q207" s="11">
        <f t="shared" si="50"/>
        <v>76724288</v>
      </c>
      <c r="R207" s="11">
        <f t="shared" si="50"/>
        <v>7062838</v>
      </c>
      <c r="S207" s="8">
        <f t="shared" si="50"/>
        <v>60481173605.650002</v>
      </c>
      <c r="U207" s="6">
        <f t="shared" si="39"/>
        <v>0.98998758107279983</v>
      </c>
      <c r="V207" s="6">
        <f t="shared" si="39"/>
        <v>0.98998748295200489</v>
      </c>
      <c r="W207" s="6">
        <f t="shared" si="39"/>
        <v>0.8509854916527424</v>
      </c>
      <c r="Y207" s="8">
        <f t="shared" si="47"/>
        <v>163316543615807.31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236646</v>
      </c>
      <c r="D208" s="2">
        <v>21710</v>
      </c>
      <c r="E208" s="3">
        <v>2320073714.7699966</v>
      </c>
      <c r="G208" s="7">
        <f t="shared" si="40"/>
        <v>9803.9844948572827</v>
      </c>
      <c r="H208" s="7">
        <f t="shared" si="41"/>
        <v>117647.81393828739</v>
      </c>
      <c r="I208" s="7">
        <f t="shared" si="42"/>
        <v>106866.59211285107</v>
      </c>
      <c r="J208" s="2">
        <f t="shared" si="43"/>
        <v>19720.5</v>
      </c>
      <c r="K208" s="18">
        <f t="shared" si="44"/>
        <v>10.900322432058958</v>
      </c>
      <c r="M208" s="5">
        <f t="shared" si="45"/>
        <v>3.0534868060366205E-3</v>
      </c>
      <c r="N208" s="5">
        <f t="shared" si="45"/>
        <v>3.0430583647661218E-3</v>
      </c>
      <c r="O208" s="6">
        <f t="shared" si="45"/>
        <v>3.264402711011069E-2</v>
      </c>
      <c r="Q208" s="11">
        <f t="shared" si="50"/>
        <v>76960934</v>
      </c>
      <c r="R208" s="11">
        <f t="shared" si="50"/>
        <v>7084548</v>
      </c>
      <c r="S208" s="8">
        <f t="shared" si="50"/>
        <v>62801247320.419998</v>
      </c>
      <c r="U208" s="6">
        <f t="shared" si="39"/>
        <v>0.9930410678788365</v>
      </c>
      <c r="V208" s="6">
        <f t="shared" si="39"/>
        <v>0.99303054131677104</v>
      </c>
      <c r="W208" s="6">
        <f t="shared" si="39"/>
        <v>0.88362951876285301</v>
      </c>
      <c r="Y208" s="8">
        <f t="shared" si="47"/>
        <v>224276606480525.56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29">
      <c r="A209" t="s">
        <v>173</v>
      </c>
      <c r="B209" t="str">
        <f t="shared" si="38"/>
        <v xml:space="preserve">Top 5% </v>
      </c>
      <c r="C209" s="2">
        <v>150901</v>
      </c>
      <c r="D209" s="2">
        <v>13917</v>
      </c>
      <c r="E209" s="3">
        <v>1697524502.3700027</v>
      </c>
      <c r="G209" s="7">
        <f t="shared" si="40"/>
        <v>11249.259463953205</v>
      </c>
      <c r="H209" s="7">
        <f t="shared" si="41"/>
        <v>134991.11356743847</v>
      </c>
      <c r="I209" s="7">
        <f t="shared" si="42"/>
        <v>121974.8869993535</v>
      </c>
      <c r="J209" s="2">
        <f t="shared" si="43"/>
        <v>12575.083333333334</v>
      </c>
      <c r="K209" s="18">
        <f t="shared" si="44"/>
        <v>10.842925917942086</v>
      </c>
      <c r="M209" s="5">
        <f t="shared" si="45"/>
        <v>1.9471033210691584E-3</v>
      </c>
      <c r="N209" s="5">
        <f t="shared" si="45"/>
        <v>1.9507251617895034E-3</v>
      </c>
      <c r="O209" s="6">
        <f t="shared" si="45"/>
        <v>2.3884601391183414E-2</v>
      </c>
      <c r="Q209" s="11">
        <f t="shared" si="50"/>
        <v>77111835</v>
      </c>
      <c r="R209" s="11">
        <f t="shared" si="50"/>
        <v>7098465</v>
      </c>
      <c r="S209" s="8">
        <f t="shared" si="50"/>
        <v>64498771822.790001</v>
      </c>
      <c r="U209" s="6">
        <f t="shared" si="39"/>
        <v>0.99498817119990568</v>
      </c>
      <c r="V209" s="6">
        <f t="shared" si="39"/>
        <v>0.99498126647856056</v>
      </c>
      <c r="W209" s="6">
        <f t="shared" si="39"/>
        <v>0.90751412015403643</v>
      </c>
      <c r="Y209" s="8">
        <f t="shared" si="47"/>
        <v>193312272968103.56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29">
      <c r="A210" t="s">
        <v>174</v>
      </c>
      <c r="B210" t="str">
        <f t="shared" si="38"/>
        <v xml:space="preserve">Top 5% </v>
      </c>
      <c r="C210" s="2">
        <v>133677</v>
      </c>
      <c r="D210" s="2">
        <v>12254</v>
      </c>
      <c r="E210" s="3">
        <v>1706237504.4700012</v>
      </c>
      <c r="G210" s="7">
        <f t="shared" si="40"/>
        <v>12763.882376699068</v>
      </c>
      <c r="H210" s="7">
        <f t="shared" si="41"/>
        <v>153166.58852038882</v>
      </c>
      <c r="I210" s="7">
        <f t="shared" si="42"/>
        <v>139239.22837196029</v>
      </c>
      <c r="J210" s="2">
        <f t="shared" si="43"/>
        <v>11139.75</v>
      </c>
      <c r="K210" s="18">
        <f t="shared" si="44"/>
        <v>10.908846091072302</v>
      </c>
      <c r="M210" s="5">
        <f t="shared" si="45"/>
        <v>1.7248588852993808E-3</v>
      </c>
      <c r="N210" s="5">
        <f t="shared" si="45"/>
        <v>1.7176249286892703E-3</v>
      </c>
      <c r="O210" s="6">
        <f t="shared" si="45"/>
        <v>2.400719554625361E-2</v>
      </c>
      <c r="Q210" s="11">
        <f t="shared" si="50"/>
        <v>77245512</v>
      </c>
      <c r="R210" s="11">
        <f t="shared" si="50"/>
        <v>7110719</v>
      </c>
      <c r="S210" s="8">
        <f t="shared" si="50"/>
        <v>66205009327.260002</v>
      </c>
      <c r="U210" s="6">
        <f t="shared" si="39"/>
        <v>0.99671303008520507</v>
      </c>
      <c r="V210" s="6">
        <f t="shared" si="39"/>
        <v>0.99669889140724977</v>
      </c>
      <c r="W210" s="6">
        <f t="shared" si="39"/>
        <v>0.93152131570029006</v>
      </c>
      <c r="Y210" s="8">
        <f t="shared" si="47"/>
        <v>225134538642335.31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29">
      <c r="A211" t="s">
        <v>175</v>
      </c>
      <c r="B211" t="str">
        <f t="shared" si="38"/>
        <v xml:space="preserve">Top 5% </v>
      </c>
      <c r="C211" s="2">
        <v>100858</v>
      </c>
      <c r="D211" s="2">
        <v>9256</v>
      </c>
      <c r="E211" s="3">
        <v>1491940974.3099976</v>
      </c>
      <c r="G211" s="7">
        <f t="shared" si="40"/>
        <v>14792.490177378071</v>
      </c>
      <c r="H211" s="7">
        <f t="shared" si="41"/>
        <v>177509.88212853685</v>
      </c>
      <c r="I211" s="7">
        <f t="shared" si="42"/>
        <v>161186.3628251942</v>
      </c>
      <c r="J211" s="2">
        <f t="shared" si="43"/>
        <v>8404.8333333333339</v>
      </c>
      <c r="K211" s="18">
        <f t="shared" si="44"/>
        <v>10.896499567847883</v>
      </c>
      <c r="M211" s="5">
        <f t="shared" si="45"/>
        <v>1.3013892999807369E-3</v>
      </c>
      <c r="N211" s="5">
        <f t="shared" si="45"/>
        <v>1.2973997339601668E-3</v>
      </c>
      <c r="O211" s="6">
        <f t="shared" si="45"/>
        <v>2.0991988876046874E-2</v>
      </c>
      <c r="Q211" s="11">
        <f t="shared" si="50"/>
        <v>77346370</v>
      </c>
      <c r="R211" s="11">
        <f t="shared" si="50"/>
        <v>7119975</v>
      </c>
      <c r="S211" s="8">
        <f t="shared" si="50"/>
        <v>67696950301.57</v>
      </c>
      <c r="U211" s="6">
        <f t="shared" si="39"/>
        <v>0.99801441938518576</v>
      </c>
      <c r="V211" s="6">
        <f t="shared" si="39"/>
        <v>0.99799629114120991</v>
      </c>
      <c r="W211" s="6">
        <f t="shared" si="39"/>
        <v>0.95251330457633698</v>
      </c>
      <c r="Y211" s="8">
        <f t="shared" si="47"/>
        <v>233015538721672.78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29">
      <c r="A212" t="s">
        <v>176</v>
      </c>
      <c r="B212" t="str">
        <f t="shared" si="38"/>
        <v xml:space="preserve">Top 5% </v>
      </c>
      <c r="C212" s="2">
        <v>57255</v>
      </c>
      <c r="D212" s="2">
        <v>5271</v>
      </c>
      <c r="E212" s="3">
        <v>983581585.26000214</v>
      </c>
      <c r="G212" s="7">
        <f t="shared" si="40"/>
        <v>17178.964025150679</v>
      </c>
      <c r="H212" s="7">
        <f t="shared" si="41"/>
        <v>206147.56830180815</v>
      </c>
      <c r="I212" s="7">
        <f t="shared" si="42"/>
        <v>186602.46352874258</v>
      </c>
      <c r="J212" s="2">
        <f t="shared" si="43"/>
        <v>4771.25</v>
      </c>
      <c r="K212" s="18">
        <f t="shared" si="44"/>
        <v>10.862265224815026</v>
      </c>
      <c r="M212" s="5">
        <f t="shared" si="45"/>
        <v>7.3877178181598971E-4</v>
      </c>
      <c r="N212" s="5">
        <f t="shared" si="45"/>
        <v>7.3882821928522471E-4</v>
      </c>
      <c r="O212" s="6">
        <f t="shared" si="45"/>
        <v>1.3839243007593935E-2</v>
      </c>
      <c r="Q212" s="11">
        <f t="shared" si="50"/>
        <v>77403625</v>
      </c>
      <c r="R212" s="11">
        <f t="shared" si="50"/>
        <v>7125246</v>
      </c>
      <c r="S212" s="8">
        <f t="shared" si="50"/>
        <v>68680531886.830002</v>
      </c>
      <c r="U212" s="6">
        <f t="shared" si="39"/>
        <v>0.99875319116700179</v>
      </c>
      <c r="V212" s="6">
        <f t="shared" si="39"/>
        <v>0.99873511936049519</v>
      </c>
      <c r="W212" s="6">
        <f t="shared" si="39"/>
        <v>0.96635254758393085</v>
      </c>
      <c r="Y212" s="8">
        <f t="shared" si="47"/>
        <v>181692821880474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29">
      <c r="A213" t="s">
        <v>177</v>
      </c>
      <c r="B213" t="str">
        <f t="shared" si="38"/>
        <v xml:space="preserve">Top 5% </v>
      </c>
      <c r="C213" s="2">
        <v>33307</v>
      </c>
      <c r="D213" s="2">
        <v>3083</v>
      </c>
      <c r="E213" s="3">
        <v>651641596.80000305</v>
      </c>
      <c r="G213" s="7">
        <f t="shared" si="40"/>
        <v>19564.704020176032</v>
      </c>
      <c r="H213" s="7">
        <f t="shared" si="41"/>
        <v>234776.44824211238</v>
      </c>
      <c r="I213" s="7">
        <f t="shared" si="42"/>
        <v>211366.07096983556</v>
      </c>
      <c r="J213" s="2">
        <f t="shared" si="43"/>
        <v>2775.5833333333335</v>
      </c>
      <c r="K213" s="18">
        <f t="shared" si="44"/>
        <v>10.803438209536166</v>
      </c>
      <c r="M213" s="5">
        <f t="shared" si="45"/>
        <v>4.2976633895633863E-4</v>
      </c>
      <c r="N213" s="5">
        <f t="shared" si="45"/>
        <v>4.321395181286943E-4</v>
      </c>
      <c r="O213" s="6">
        <f t="shared" si="45"/>
        <v>9.1687629649836212E-3</v>
      </c>
      <c r="Q213" s="11">
        <f t="shared" si="50"/>
        <v>77436932</v>
      </c>
      <c r="R213" s="11">
        <f t="shared" si="50"/>
        <v>7128329</v>
      </c>
      <c r="S213" s="8">
        <f t="shared" si="50"/>
        <v>69332173483.630005</v>
      </c>
      <c r="U213" s="6">
        <f t="shared" si="39"/>
        <v>0.99918295750595809</v>
      </c>
      <c r="V213" s="6">
        <f t="shared" si="39"/>
        <v>0.9991672588786239</v>
      </c>
      <c r="W213" s="6">
        <f t="shared" si="39"/>
        <v>0.97552131054891444</v>
      </c>
      <c r="Y213" s="8">
        <f t="shared" si="47"/>
        <v>138984055537057.75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29">
      <c r="A214" t="s">
        <v>178</v>
      </c>
      <c r="B214" t="str">
        <f t="shared" si="38"/>
        <v xml:space="preserve">Top 5% </v>
      </c>
      <c r="C214" s="2">
        <v>19440</v>
      </c>
      <c r="D214" s="2">
        <v>1820</v>
      </c>
      <c r="E214" s="3">
        <v>430503650.19000244</v>
      </c>
      <c r="G214" s="7">
        <f t="shared" si="40"/>
        <v>22145.249495370495</v>
      </c>
      <c r="H214" s="7">
        <f t="shared" si="41"/>
        <v>265742.99394444597</v>
      </c>
      <c r="I214" s="7">
        <f t="shared" si="42"/>
        <v>236540.46713736397</v>
      </c>
      <c r="J214" s="2">
        <f t="shared" si="43"/>
        <v>1620</v>
      </c>
      <c r="K214" s="18">
        <f t="shared" si="44"/>
        <v>10.681318681318681</v>
      </c>
      <c r="M214" s="5">
        <f t="shared" si="45"/>
        <v>2.5083789081307902E-4</v>
      </c>
      <c r="N214" s="5">
        <f t="shared" si="45"/>
        <v>2.5510668926183056E-4</v>
      </c>
      <c r="O214" s="6">
        <f t="shared" si="45"/>
        <v>6.0572958257049383E-3</v>
      </c>
      <c r="Q214" s="11">
        <f t="shared" si="50"/>
        <v>77456372</v>
      </c>
      <c r="R214" s="11">
        <f t="shared" si="50"/>
        <v>7130149</v>
      </c>
      <c r="S214" s="8">
        <f t="shared" si="50"/>
        <v>69762677133.820007</v>
      </c>
      <c r="U214" s="6">
        <f t="shared" si="39"/>
        <v>0.99943379539677113</v>
      </c>
      <c r="V214" s="6">
        <f t="shared" si="39"/>
        <v>0.99942236556788566</v>
      </c>
      <c r="W214" s="6">
        <f t="shared" si="39"/>
        <v>0.98157860637461947</v>
      </c>
      <c r="Y214" s="8">
        <f t="shared" si="47"/>
        <v>105124431824190.41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29">
      <c r="A215" t="s">
        <v>179</v>
      </c>
      <c r="B215" t="str">
        <f t="shared" si="38"/>
        <v xml:space="preserve">Top 5% </v>
      </c>
      <c r="C215" s="2">
        <v>12636</v>
      </c>
      <c r="D215" s="2">
        <v>1183</v>
      </c>
      <c r="E215" s="3">
        <v>309869324.07998657</v>
      </c>
      <c r="G215" s="7">
        <f t="shared" si="40"/>
        <v>24522.73853117969</v>
      </c>
      <c r="H215" s="7">
        <f t="shared" si="41"/>
        <v>294272.86237415625</v>
      </c>
      <c r="I215" s="7">
        <f t="shared" si="42"/>
        <v>261935.18519018308</v>
      </c>
      <c r="J215" s="2">
        <f t="shared" si="43"/>
        <v>1053</v>
      </c>
      <c r="K215" s="18">
        <f t="shared" si="44"/>
        <v>10.681318681318681</v>
      </c>
      <c r="M215" s="5">
        <f t="shared" si="45"/>
        <v>1.6304462902850137E-4</v>
      </c>
      <c r="N215" s="5">
        <f t="shared" si="45"/>
        <v>1.6581934802018986E-4</v>
      </c>
      <c r="O215" s="6">
        <f t="shared" si="45"/>
        <v>4.359940182703013E-3</v>
      </c>
      <c r="Q215" s="11">
        <f t="shared" si="50"/>
        <v>77469008</v>
      </c>
      <c r="R215" s="11">
        <f t="shared" si="50"/>
        <v>7131332</v>
      </c>
      <c r="S215" s="8">
        <f t="shared" si="50"/>
        <v>70072546457.899994</v>
      </c>
      <c r="U215" s="6">
        <f t="shared" si="39"/>
        <v>0.99959684002579963</v>
      </c>
      <c r="V215" s="6">
        <f t="shared" si="39"/>
        <v>0.99958818491590595</v>
      </c>
      <c r="W215" s="6">
        <f t="shared" si="39"/>
        <v>0.98593854655732249</v>
      </c>
      <c r="Y215" s="8">
        <f t="shared" si="47"/>
        <v>84493647617328.578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29">
      <c r="A216" t="s">
        <v>180</v>
      </c>
      <c r="B216" t="str">
        <f t="shared" si="38"/>
        <v xml:space="preserve">Top 5% </v>
      </c>
      <c r="C216" s="2">
        <v>9446</v>
      </c>
      <c r="D216" s="2">
        <v>893</v>
      </c>
      <c r="E216" s="3">
        <v>256620984.93000793</v>
      </c>
      <c r="G216" s="7">
        <f t="shared" si="40"/>
        <v>27167.159107559593</v>
      </c>
      <c r="H216" s="7">
        <f t="shared" si="41"/>
        <v>326005.90929071512</v>
      </c>
      <c r="I216" s="7">
        <f t="shared" si="42"/>
        <v>287369.52399776923</v>
      </c>
      <c r="J216" s="2">
        <f t="shared" si="43"/>
        <v>787.16666666666663</v>
      </c>
      <c r="K216" s="18">
        <f t="shared" si="44"/>
        <v>10.577827547592385</v>
      </c>
      <c r="M216" s="5">
        <f t="shared" si="45"/>
        <v>1.2188347307717822E-4</v>
      </c>
      <c r="N216" s="5">
        <f t="shared" si="45"/>
        <v>1.251704799509971E-4</v>
      </c>
      <c r="O216" s="6">
        <f t="shared" si="45"/>
        <v>3.6107225109909772E-3</v>
      </c>
      <c r="Q216" s="11">
        <f t="shared" si="50"/>
        <v>77478454</v>
      </c>
      <c r="R216" s="11">
        <f t="shared" si="50"/>
        <v>7132225</v>
      </c>
      <c r="S216" s="8">
        <f t="shared" si="50"/>
        <v>70329167442.830002</v>
      </c>
      <c r="U216" s="6">
        <f t="shared" si="39"/>
        <v>0.9997187234988768</v>
      </c>
      <c r="V216" s="6">
        <f t="shared" si="39"/>
        <v>0.99971335539585693</v>
      </c>
      <c r="W216" s="6">
        <f t="shared" si="39"/>
        <v>0.98954926906831342</v>
      </c>
      <c r="Y216" s="8">
        <f t="shared" si="47"/>
        <v>78107237690853.922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29">
      <c r="A217" t="s">
        <v>181</v>
      </c>
      <c r="B217" t="str">
        <f>IF(V217&lt;0.5,$B$11,IF(V217&lt;0.75,$B$12,IF(V217&lt;0.9,$B$13,IF(V217&lt;0.95,$B$14,$B$15))))</f>
        <v xml:space="preserve">Top 5% </v>
      </c>
      <c r="C217" s="2">
        <v>7812</v>
      </c>
      <c r="D217" s="2">
        <v>735</v>
      </c>
      <c r="E217" s="3">
        <v>230756464.45999146</v>
      </c>
      <c r="G217" s="7">
        <f t="shared" si="40"/>
        <v>29538.717928826351</v>
      </c>
      <c r="H217" s="7">
        <f t="shared" si="41"/>
        <v>354464.61514591624</v>
      </c>
      <c r="I217" s="7">
        <f t="shared" si="42"/>
        <v>313954.37341495435</v>
      </c>
      <c r="J217" s="2">
        <f t="shared" si="43"/>
        <v>651</v>
      </c>
      <c r="K217" s="18">
        <f t="shared" si="44"/>
        <v>10.628571428571428</v>
      </c>
      <c r="M217" s="5">
        <f t="shared" si="45"/>
        <v>1.0079967093784842E-4</v>
      </c>
      <c r="N217" s="5">
        <f t="shared" si="45"/>
        <v>1.0302385527881619E-4</v>
      </c>
      <c r="O217" s="6">
        <f t="shared" si="45"/>
        <v>3.246802131203849E-3</v>
      </c>
      <c r="Q217" s="11">
        <f t="shared" si="50"/>
        <v>77486266</v>
      </c>
      <c r="R217" s="11">
        <f t="shared" si="50"/>
        <v>7132960</v>
      </c>
      <c r="S217" s="8">
        <f t="shared" si="50"/>
        <v>70559923907.289993</v>
      </c>
      <c r="U217" s="6">
        <f t="shared" ref="U217:W221" si="51">+Q217/C$16</f>
        <v>0.99981952316981471</v>
      </c>
      <c r="V217" s="6">
        <f t="shared" si="51"/>
        <v>0.99981637925113576</v>
      </c>
      <c r="W217" s="6">
        <f t="shared" si="51"/>
        <v>0.99279607119951729</v>
      </c>
      <c r="Y217" s="8">
        <f t="shared" si="47"/>
        <v>76795051346179.016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29">
      <c r="A218" t="s">
        <v>182</v>
      </c>
      <c r="B218" t="str">
        <f>IF(V218&lt;0.5,$B$11,IF(V218&lt;0.75,$B$12,IF(V218&lt;0.9,$B$13,IF(V218&lt;0.95,$B$14,$B$15))))</f>
        <v xml:space="preserve">Top 5% </v>
      </c>
      <c r="C218" s="2">
        <v>4790</v>
      </c>
      <c r="D218" s="2">
        <v>448</v>
      </c>
      <c r="E218" s="3">
        <v>154275306.03001404</v>
      </c>
      <c r="G218" s="7">
        <f>IF(C218=0,0,+E218/C218)</f>
        <v>32207.788315243015</v>
      </c>
      <c r="H218" s="7">
        <f>+G218*12</f>
        <v>386493.45978291618</v>
      </c>
      <c r="I218" s="7">
        <f>IF(D218=0,0,E218/D218)</f>
        <v>344364.5223884242</v>
      </c>
      <c r="J218" s="2">
        <f>+C218/12</f>
        <v>399.16666666666669</v>
      </c>
      <c r="K218" s="18">
        <f>IF(D218=0,0,C218/D218)</f>
        <v>10.691964285714286</v>
      </c>
      <c r="M218" s="5">
        <f t="shared" ref="M218:O221" si="52">+C218/C$16</f>
        <v>6.1806249845403736E-5</v>
      </c>
      <c r="N218" s="5">
        <f t="shared" si="52"/>
        <v>6.2795492741373675E-5</v>
      </c>
      <c r="O218" s="6">
        <f t="shared" si="52"/>
        <v>2.1706927846314866E-3</v>
      </c>
      <c r="Q218" s="11">
        <f t="shared" ref="Q218:S221" si="53">+Q217+C218</f>
        <v>77491056</v>
      </c>
      <c r="R218" s="11">
        <f t="shared" si="53"/>
        <v>7133408</v>
      </c>
      <c r="S218" s="8">
        <f t="shared" si="53"/>
        <v>70714199213.320007</v>
      </c>
      <c r="U218" s="6">
        <f t="shared" si="51"/>
        <v>0.99988132941966013</v>
      </c>
      <c r="V218" s="6">
        <f t="shared" si="51"/>
        <v>0.99987917474387711</v>
      </c>
      <c r="W218" s="6">
        <f t="shared" si="51"/>
        <v>0.99496676398414874</v>
      </c>
      <c r="Y218" s="8">
        <f>((H218-$H$16)^2)*J218</f>
        <v>56279245719794.977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29">
      <c r="A219" t="s">
        <v>183</v>
      </c>
      <c r="B219" t="str">
        <f>IF(V219&lt;0.5,$B$11,IF(V219&lt;0.75,$B$12,IF(V219&lt;0.9,$B$13,IF(V219&lt;0.95,$B$14,$B$15))))</f>
        <v xml:space="preserve">Top 5% </v>
      </c>
      <c r="C219" s="2">
        <v>4174</v>
      </c>
      <c r="D219" s="2">
        <v>389</v>
      </c>
      <c r="E219" s="3">
        <v>147565192.23999023</v>
      </c>
      <c r="G219" s="7">
        <f>IF(C219=0,0,+E219/C219)</f>
        <v>35353.424111162014</v>
      </c>
      <c r="H219" s="7">
        <f>+G219*12</f>
        <v>424241.08933394414</v>
      </c>
      <c r="I219" s="7">
        <f>IF(D219=0,0,E219/D219)</f>
        <v>379344.96719791833</v>
      </c>
      <c r="J219" s="2">
        <f>+C219/12</f>
        <v>347.83333333333331</v>
      </c>
      <c r="K219" s="18">
        <f>IF(D219=0,0,C219/D219)</f>
        <v>10.730077120822623</v>
      </c>
      <c r="M219" s="5">
        <f t="shared" si="52"/>
        <v>5.3857888696182707E-5</v>
      </c>
      <c r="N219" s="5">
        <f t="shared" si="52"/>
        <v>5.4525550616951702E-5</v>
      </c>
      <c r="O219" s="6">
        <f t="shared" si="52"/>
        <v>2.0762797773727151E-3</v>
      </c>
      <c r="Q219" s="11">
        <f t="shared" si="53"/>
        <v>77495230</v>
      </c>
      <c r="R219" s="11">
        <f t="shared" si="53"/>
        <v>7133797</v>
      </c>
      <c r="S219" s="8">
        <f t="shared" si="53"/>
        <v>70861764405.559998</v>
      </c>
      <c r="U219" s="6">
        <f t="shared" si="51"/>
        <v>0.99993518730835629</v>
      </c>
      <c r="V219" s="6">
        <f t="shared" si="51"/>
        <v>0.99993370029449402</v>
      </c>
      <c r="W219" s="6">
        <f t="shared" si="51"/>
        <v>0.99704304376152153</v>
      </c>
      <c r="Y219" s="8">
        <f>((H219-$H$16)^2)*J219</f>
        <v>59397535141386.445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29">
      <c r="A220" t="s">
        <v>185</v>
      </c>
      <c r="B220" t="s">
        <v>219</v>
      </c>
      <c r="C220" s="2">
        <v>2968</v>
      </c>
      <c r="D220" s="2">
        <v>280</v>
      </c>
      <c r="E220" s="3">
        <v>119113350.65000916</v>
      </c>
      <c r="G220" s="7">
        <f>IF(C220=0,0,+E220/C220)</f>
        <v>40132.530542455912</v>
      </c>
      <c r="H220" s="7">
        <f>+G220*12</f>
        <v>481590.36650947097</v>
      </c>
      <c r="I220" s="7">
        <f>IF(D220=0,0,E220/D220)</f>
        <v>425404.82375003269</v>
      </c>
      <c r="J220" s="2">
        <f>+C220/12</f>
        <v>247.33333333333334</v>
      </c>
      <c r="K220" s="18">
        <f>IF(D220=0,0,C220/D220)</f>
        <v>10.6</v>
      </c>
      <c r="M220" s="5">
        <f t="shared" si="52"/>
        <v>3.8296649173519472E-5</v>
      </c>
      <c r="N220" s="5">
        <f t="shared" si="52"/>
        <v>3.9247182963358547E-5</v>
      </c>
      <c r="O220" s="6">
        <f t="shared" si="52"/>
        <v>1.6759551315292994E-3</v>
      </c>
      <c r="Q220" s="11">
        <f t="shared" si="53"/>
        <v>77498198</v>
      </c>
      <c r="R220" s="11">
        <f t="shared" si="53"/>
        <v>7134077</v>
      </c>
      <c r="S220" s="8">
        <f t="shared" si="53"/>
        <v>70980877756.210007</v>
      </c>
      <c r="U220" s="6">
        <f t="shared" si="51"/>
        <v>0.99997348395752983</v>
      </c>
      <c r="V220" s="6">
        <f t="shared" si="51"/>
        <v>0.99997294747745735</v>
      </c>
      <c r="W220" s="6">
        <f t="shared" si="51"/>
        <v>0.99871899889305082</v>
      </c>
      <c r="Y220" s="8">
        <f>((H220-$H$16)^2)*J220</f>
        <v>54772193691287.32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29">
      <c r="A221" t="s">
        <v>201</v>
      </c>
      <c r="B221" t="s">
        <v>219</v>
      </c>
      <c r="C221" s="2">
        <v>2055</v>
      </c>
      <c r="D221" s="2">
        <v>193</v>
      </c>
      <c r="E221" s="3">
        <v>91043209.429992676</v>
      </c>
      <c r="G221" s="7">
        <f>IF(C221=0,0,+E221/C221)</f>
        <v>44303.264929436824</v>
      </c>
      <c r="H221" s="7">
        <f>+G221*12</f>
        <v>531639.17915324192</v>
      </c>
      <c r="I221" s="7">
        <f>IF(D221=0,0,E221/D221)</f>
        <v>471726.47373053199</v>
      </c>
      <c r="J221" s="2">
        <f>+C221/12</f>
        <v>171.25</v>
      </c>
      <c r="K221" s="18">
        <f>IF(D221=0,0,C221/D221)</f>
        <v>10.647668393782384</v>
      </c>
      <c r="M221" s="5">
        <f t="shared" si="52"/>
        <v>2.6516042470209744E-5</v>
      </c>
      <c r="N221" s="5">
        <f t="shared" si="52"/>
        <v>2.7052522542600716E-5</v>
      </c>
      <c r="O221" s="6">
        <f t="shared" si="52"/>
        <v>1.281001106949225E-3</v>
      </c>
      <c r="Q221" s="11">
        <f t="shared" si="53"/>
        <v>77500253</v>
      </c>
      <c r="R221" s="11">
        <f t="shared" si="53"/>
        <v>7134270</v>
      </c>
      <c r="S221" s="8">
        <f t="shared" si="53"/>
        <v>71071920965.639999</v>
      </c>
      <c r="U221" s="6">
        <f t="shared" si="51"/>
        <v>1</v>
      </c>
      <c r="V221" s="6">
        <f t="shared" si="51"/>
        <v>1</v>
      </c>
      <c r="W221" s="6">
        <f t="shared" si="51"/>
        <v>1</v>
      </c>
      <c r="Y221" s="8">
        <f>((H221-$H$16)^2)*J221</f>
        <v>46419078839655.148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  <row r="222" spans="1:29">
      <c r="E222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BA05-C571-45AB-8E75-940114659CB4}">
  <sheetPr>
    <tabColor rgb="FF00948E"/>
  </sheetPr>
  <dimension ref="A1:AC221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sqref="A1:A3"/>
    </sheetView>
  </sheetViews>
  <sheetFormatPr defaultRowHeight="15"/>
  <cols>
    <col min="1" max="2" width="19.140625" customWidth="1"/>
    <col min="3" max="4" width="22.7109375" style="2" customWidth="1"/>
    <col min="5" max="5" width="22.7109375" customWidth="1"/>
    <col min="6" max="6" width="5.140625" customWidth="1"/>
    <col min="7" max="11" width="16.85546875" customWidth="1"/>
    <col min="12" max="12" width="6.7109375" customWidth="1"/>
    <col min="13" max="15" width="17.85546875" customWidth="1"/>
    <col min="16" max="16" width="6.7109375" customWidth="1"/>
    <col min="17" max="17" width="20.5703125" customWidth="1"/>
    <col min="18" max="18" width="16.28515625" customWidth="1"/>
    <col min="19" max="19" width="19.7109375" customWidth="1"/>
    <col min="20" max="20" width="5.7109375" customWidth="1"/>
    <col min="21" max="21" width="16.7109375" customWidth="1"/>
    <col min="22" max="22" width="19.5703125" customWidth="1"/>
    <col min="23" max="23" width="14.42578125" customWidth="1"/>
    <col min="25" max="25" width="21.5703125" customWidth="1"/>
    <col min="26" max="26" width="20" customWidth="1"/>
    <col min="27" max="27" width="22" style="3" customWidth="1"/>
    <col min="28" max="28" width="19.7109375" style="3" customWidth="1"/>
    <col min="29" max="29" width="18.28515625" customWidth="1"/>
  </cols>
  <sheetData>
    <row r="1" spans="1:29" ht="18.75">
      <c r="A1" s="58" t="s">
        <v>238</v>
      </c>
    </row>
    <row r="2" spans="1:29" ht="18.75">
      <c r="A2" s="58" t="s">
        <v>239</v>
      </c>
    </row>
    <row r="3" spans="1:29" ht="18.75">
      <c r="A3" s="58" t="s">
        <v>277</v>
      </c>
    </row>
    <row r="5" spans="1:29" ht="15.75">
      <c r="A5" s="27" t="s">
        <v>246</v>
      </c>
      <c r="B5" s="24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6"/>
      <c r="AB5" s="26"/>
      <c r="AC5" s="24"/>
    </row>
    <row r="8" spans="1:29">
      <c r="B8" s="28"/>
      <c r="C8" s="36"/>
      <c r="D8" s="37" t="s">
        <v>247</v>
      </c>
      <c r="E8" s="29"/>
      <c r="G8" s="28"/>
      <c r="H8" s="41"/>
      <c r="I8" s="41" t="s">
        <v>248</v>
      </c>
      <c r="J8" s="28"/>
      <c r="K8" s="28"/>
      <c r="M8" s="28"/>
      <c r="N8" s="41" t="s">
        <v>257</v>
      </c>
      <c r="O8" s="28"/>
      <c r="Q8" s="28"/>
      <c r="R8" s="41" t="s">
        <v>261</v>
      </c>
      <c r="S8" s="28"/>
      <c r="U8" s="28"/>
      <c r="V8" s="41" t="s">
        <v>265</v>
      </c>
      <c r="W8" s="28"/>
      <c r="Y8" s="28"/>
      <c r="Z8" s="41"/>
      <c r="AA8" s="41" t="s">
        <v>267</v>
      </c>
      <c r="AB8" s="28"/>
      <c r="AC8" s="28"/>
    </row>
    <row r="9" spans="1:29">
      <c r="B9" s="28"/>
      <c r="C9" s="30" t="s">
        <v>229</v>
      </c>
      <c r="D9" s="35" t="s">
        <v>230</v>
      </c>
      <c r="E9" s="31" t="s">
        <v>214</v>
      </c>
      <c r="G9" s="35" t="s">
        <v>231</v>
      </c>
      <c r="H9" s="30" t="s">
        <v>233</v>
      </c>
      <c r="I9" s="31" t="s">
        <v>242</v>
      </c>
      <c r="J9" s="31" t="s">
        <v>237</v>
      </c>
      <c r="K9" s="42" t="s">
        <v>241</v>
      </c>
      <c r="M9" s="35" t="s">
        <v>229</v>
      </c>
      <c r="N9" s="30" t="s">
        <v>230</v>
      </c>
      <c r="O9" s="42" t="s">
        <v>0</v>
      </c>
      <c r="Q9" s="35" t="s">
        <v>229</v>
      </c>
      <c r="R9" s="30" t="s">
        <v>230</v>
      </c>
      <c r="S9" s="42" t="s">
        <v>0</v>
      </c>
      <c r="U9" s="35" t="s">
        <v>229</v>
      </c>
      <c r="V9" s="30" t="s">
        <v>230</v>
      </c>
      <c r="W9" s="42" t="s">
        <v>0</v>
      </c>
      <c r="Y9" s="35" t="s">
        <v>245</v>
      </c>
      <c r="Z9" s="30" t="s">
        <v>244</v>
      </c>
      <c r="AA9" s="31" t="s">
        <v>232</v>
      </c>
      <c r="AB9" s="31" t="s">
        <v>243</v>
      </c>
      <c r="AC9" s="42" t="s">
        <v>321</v>
      </c>
    </row>
    <row r="10" spans="1:29">
      <c r="B10" s="28" t="s">
        <v>220</v>
      </c>
      <c r="C10" s="38" t="s">
        <v>234</v>
      </c>
      <c r="D10" s="39" t="s">
        <v>235</v>
      </c>
      <c r="E10" s="40" t="s">
        <v>236</v>
      </c>
      <c r="G10" s="34" t="s">
        <v>249</v>
      </c>
      <c r="H10" s="32" t="s">
        <v>250</v>
      </c>
      <c r="I10" s="33" t="s">
        <v>251</v>
      </c>
      <c r="J10" s="33" t="s">
        <v>252</v>
      </c>
      <c r="K10" s="43" t="s">
        <v>253</v>
      </c>
      <c r="M10" s="34" t="s">
        <v>254</v>
      </c>
      <c r="N10" s="32" t="s">
        <v>255</v>
      </c>
      <c r="O10" s="43" t="s">
        <v>256</v>
      </c>
      <c r="Q10" s="34" t="s">
        <v>258</v>
      </c>
      <c r="R10" s="32" t="s">
        <v>259</v>
      </c>
      <c r="S10" s="43" t="s">
        <v>260</v>
      </c>
      <c r="U10" s="34" t="s">
        <v>262</v>
      </c>
      <c r="V10" s="32" t="s">
        <v>263</v>
      </c>
      <c r="W10" s="43" t="s">
        <v>264</v>
      </c>
      <c r="Y10" s="34" t="s">
        <v>271</v>
      </c>
      <c r="Z10" s="32" t="s">
        <v>266</v>
      </c>
      <c r="AA10" s="33" t="s">
        <v>320</v>
      </c>
      <c r="AB10" s="33" t="s">
        <v>268</v>
      </c>
      <c r="AC10" s="43" t="s">
        <v>322</v>
      </c>
    </row>
    <row r="11" spans="1:29" ht="13.9" customHeight="1">
      <c r="B11" s="9" t="s">
        <v>215</v>
      </c>
      <c r="C11" s="15">
        <f t="shared" ref="C11:E15" si="0">SUMIF($B$25:$B$221,$B11,C$25:C$221)</f>
        <v>32472210</v>
      </c>
      <c r="D11" s="15">
        <f t="shared" si="0"/>
        <v>3050468</v>
      </c>
      <c r="E11" s="15">
        <f t="shared" si="0"/>
        <v>3776706396.1300001</v>
      </c>
      <c r="G11" s="3">
        <f t="shared" ref="G11:G16" si="1">+E11/C11</f>
        <v>116.30580105665737</v>
      </c>
      <c r="H11" s="3">
        <f t="shared" ref="H11:H16" si="2">+G11*12</f>
        <v>1395.6696126798884</v>
      </c>
      <c r="I11" s="3">
        <f t="shared" ref="I11:I16" si="3">+E11/D11</f>
        <v>1238.0744187875434</v>
      </c>
      <c r="J11" s="2">
        <f>+C11/12</f>
        <v>2706017.5</v>
      </c>
      <c r="K11" s="4">
        <f t="shared" ref="K11:K16" si="4">+C11/D11</f>
        <v>10.644992833886473</v>
      </c>
      <c r="M11" s="5">
        <f>+C11/C$16</f>
        <v>0.47609484759096127</v>
      </c>
      <c r="N11" s="5">
        <f>+D11/D$16</f>
        <v>0.49318107962601593</v>
      </c>
      <c r="O11" s="6">
        <f>+E11/E$16</f>
        <v>6.2782442477841205E-2</v>
      </c>
      <c r="Q11" s="2">
        <f>+C11</f>
        <v>32472210</v>
      </c>
      <c r="R11" s="2">
        <f>+D11</f>
        <v>3050468</v>
      </c>
      <c r="S11" s="3">
        <f>+E11</f>
        <v>3776706396.1300001</v>
      </c>
      <c r="U11" s="6">
        <f t="shared" ref="U11:W15" si="5">+Q11/C$16</f>
        <v>0.47609484759096127</v>
      </c>
      <c r="V11" s="5">
        <f t="shared" si="5"/>
        <v>0.49318107962601593</v>
      </c>
      <c r="W11" s="6">
        <f t="shared" si="5"/>
        <v>6.2782442477841205E-2</v>
      </c>
      <c r="Y11" s="15">
        <f>SUMIF($B$25:$B$221,$B11,Y$25:Y$221)</f>
        <v>230900890912333.81</v>
      </c>
      <c r="Z11" s="6">
        <f>+Y11/$Y$16</f>
        <v>8.4013283257435498E-2</v>
      </c>
      <c r="AA11" s="3">
        <f t="shared" ref="AA11:AA16" si="6">+Y11/J11</f>
        <v>85328676.14948307</v>
      </c>
      <c r="AB11" s="3">
        <f t="shared" ref="AB11:AB16" si="7">+AA11^0.5</f>
        <v>9237.3522261242742</v>
      </c>
      <c r="AC11" s="1">
        <f t="shared" ref="AC11:AC16" si="8">+AB11/H11</f>
        <v>6.6185808892028657</v>
      </c>
    </row>
    <row r="12" spans="1:29">
      <c r="B12" s="9" t="s">
        <v>216</v>
      </c>
      <c r="C12" s="15">
        <f t="shared" si="0"/>
        <v>18187950</v>
      </c>
      <c r="D12" s="15">
        <f t="shared" si="0"/>
        <v>1577824</v>
      </c>
      <c r="E12" s="15">
        <f t="shared" si="0"/>
        <v>8630477452.7400017</v>
      </c>
      <c r="G12" s="3">
        <f t="shared" si="1"/>
        <v>474.51622930236789</v>
      </c>
      <c r="H12" s="3">
        <f t="shared" si="2"/>
        <v>5694.1947516284145</v>
      </c>
      <c r="I12" s="3">
        <f t="shared" si="3"/>
        <v>5469.860676944958</v>
      </c>
      <c r="J12" s="2">
        <f>+C12/12</f>
        <v>1515662.5</v>
      </c>
      <c r="K12" s="4">
        <f t="shared" si="4"/>
        <v>11.527236244346645</v>
      </c>
      <c r="M12" s="5">
        <f t="shared" ref="M12:O16" si="9">+C12/C$16</f>
        <v>0.26666461208652026</v>
      </c>
      <c r="N12" s="5">
        <f t="shared" si="9"/>
        <v>0.25509297058019914</v>
      </c>
      <c r="O12" s="6">
        <f t="shared" si="9"/>
        <v>0.14346957306190966</v>
      </c>
      <c r="Q12" s="2">
        <f>+Q11+C12</f>
        <v>50660160</v>
      </c>
      <c r="R12" s="2">
        <f>+R11+D12</f>
        <v>4628292</v>
      </c>
      <c r="S12" s="3">
        <f>+S11+E12</f>
        <v>12407183848.870003</v>
      </c>
      <c r="U12" s="6">
        <f t="shared" si="5"/>
        <v>0.74275945967748158</v>
      </c>
      <c r="V12" s="5">
        <f t="shared" si="5"/>
        <v>0.74827405020621507</v>
      </c>
      <c r="W12" s="6">
        <f t="shared" si="5"/>
        <v>0.20625201553975089</v>
      </c>
      <c r="Y12" s="15">
        <f>SUMIF($B$25:$B$221,$B12,Y$25:Y$221)</f>
        <v>40461762118680.195</v>
      </c>
      <c r="Z12" s="6">
        <f>+Y12/$Y$16</f>
        <v>1.472201111282102E-2</v>
      </c>
      <c r="AA12" s="3">
        <f t="shared" si="6"/>
        <v>26695759.853318397</v>
      </c>
      <c r="AB12" s="3">
        <f t="shared" si="7"/>
        <v>5166.7939627314727</v>
      </c>
      <c r="AC12" s="1">
        <f t="shared" si="8"/>
        <v>0.90737921481415496</v>
      </c>
    </row>
    <row r="13" spans="1:29">
      <c r="B13" s="9" t="s">
        <v>217</v>
      </c>
      <c r="C13" s="15">
        <f t="shared" si="0"/>
        <v>10098037</v>
      </c>
      <c r="D13" s="15">
        <f t="shared" si="0"/>
        <v>890632</v>
      </c>
      <c r="E13" s="15">
        <f t="shared" si="0"/>
        <v>12817737546.539999</v>
      </c>
      <c r="G13" s="3">
        <f t="shared" si="1"/>
        <v>1269.3296277821123</v>
      </c>
      <c r="H13" s="3">
        <f t="shared" si="2"/>
        <v>15231.955533385348</v>
      </c>
      <c r="I13" s="3">
        <f t="shared" si="3"/>
        <v>14391.732552322395</v>
      </c>
      <c r="J13" s="2">
        <f>+C13/12</f>
        <v>841503.08333333337</v>
      </c>
      <c r="K13" s="4">
        <f t="shared" si="4"/>
        <v>11.338057693862336</v>
      </c>
      <c r="M13" s="5">
        <f t="shared" si="9"/>
        <v>0.14805347053627974</v>
      </c>
      <c r="N13" s="5">
        <f t="shared" si="9"/>
        <v>0.14399195510638951</v>
      </c>
      <c r="O13" s="6">
        <f t="shared" si="9"/>
        <v>0.21307689446982706</v>
      </c>
      <c r="Q13" s="2">
        <f t="shared" ref="Q13:S15" si="10">+Q12+C13</f>
        <v>60758197</v>
      </c>
      <c r="R13" s="2">
        <f t="shared" si="10"/>
        <v>5518924</v>
      </c>
      <c r="S13" s="3">
        <f t="shared" si="10"/>
        <v>25224921395.410004</v>
      </c>
      <c r="U13" s="6">
        <f t="shared" si="5"/>
        <v>0.89081293021376129</v>
      </c>
      <c r="V13" s="5">
        <f t="shared" si="5"/>
        <v>0.89226600531260458</v>
      </c>
      <c r="W13" s="6">
        <f t="shared" si="5"/>
        <v>0.419328910009578</v>
      </c>
      <c r="Y13" s="15">
        <f>SUMIF($B$25:$B$221,$B13,Y$25:Y$221)</f>
        <v>33484221475310.422</v>
      </c>
      <c r="Z13" s="6">
        <f>+Y13/$Y$16</f>
        <v>1.2183233128052402E-2</v>
      </c>
      <c r="AA13" s="3">
        <f t="shared" si="6"/>
        <v>39790967.066542245</v>
      </c>
      <c r="AB13" s="3">
        <f t="shared" si="7"/>
        <v>6308.0081695050339</v>
      </c>
      <c r="AC13" s="1">
        <f t="shared" si="8"/>
        <v>0.41412989656378418</v>
      </c>
    </row>
    <row r="14" spans="1:29">
      <c r="B14" s="9" t="s">
        <v>218</v>
      </c>
      <c r="C14" s="15">
        <f t="shared" si="0"/>
        <v>3807110</v>
      </c>
      <c r="D14" s="15">
        <f t="shared" si="0"/>
        <v>339818</v>
      </c>
      <c r="E14" s="15">
        <f t="shared" si="0"/>
        <v>10248976680.77</v>
      </c>
      <c r="G14" s="3">
        <f t="shared" si="1"/>
        <v>2692.0621365734114</v>
      </c>
      <c r="H14" s="3">
        <f t="shared" si="2"/>
        <v>32304.745638880937</v>
      </c>
      <c r="I14" s="3">
        <f t="shared" si="3"/>
        <v>30160.193635328324</v>
      </c>
      <c r="J14" s="2">
        <f>+C14/12</f>
        <v>317259.16666666669</v>
      </c>
      <c r="K14" s="4">
        <f t="shared" si="4"/>
        <v>11.203379456061775</v>
      </c>
      <c r="M14" s="5">
        <f t="shared" si="9"/>
        <v>5.5818358381275086E-2</v>
      </c>
      <c r="N14" s="5">
        <f t="shared" si="9"/>
        <v>5.49397037163981E-2</v>
      </c>
      <c r="O14" s="6">
        <f t="shared" si="9"/>
        <v>0.17037485084266255</v>
      </c>
      <c r="Q14" s="2">
        <f t="shared" si="10"/>
        <v>64565307</v>
      </c>
      <c r="R14" s="2">
        <f t="shared" si="10"/>
        <v>5858742</v>
      </c>
      <c r="S14" s="3">
        <f t="shared" si="10"/>
        <v>35473898076.180008</v>
      </c>
      <c r="U14" s="6">
        <f t="shared" si="5"/>
        <v>0.94663128859503631</v>
      </c>
      <c r="V14" s="5">
        <f t="shared" si="5"/>
        <v>0.9472057090290027</v>
      </c>
      <c r="W14" s="6">
        <f t="shared" si="5"/>
        <v>0.58970376085224063</v>
      </c>
      <c r="Y14" s="15">
        <f>SUMIF($B$25:$B$221,$B14,Y$25:Y$221)</f>
        <v>158465239427528.16</v>
      </c>
      <c r="Z14" s="6">
        <f>+Y14/$Y$16</f>
        <v>5.7657573315890227E-2</v>
      </c>
      <c r="AA14" s="3">
        <f t="shared" si="6"/>
        <v>499481988.471659</v>
      </c>
      <c r="AB14" s="3">
        <f t="shared" si="7"/>
        <v>22349.093683450767</v>
      </c>
      <c r="AC14" s="1">
        <f t="shared" si="8"/>
        <v>0.69182076012238047</v>
      </c>
    </row>
    <row r="15" spans="1:29">
      <c r="B15" s="9" t="s">
        <v>219</v>
      </c>
      <c r="C15" s="15">
        <f t="shared" si="0"/>
        <v>3640031</v>
      </c>
      <c r="D15" s="15">
        <f t="shared" si="0"/>
        <v>326548</v>
      </c>
      <c r="E15" s="15">
        <f t="shared" si="0"/>
        <v>24681556969.440002</v>
      </c>
      <c r="G15" s="3">
        <f t="shared" si="1"/>
        <v>6780.5897722958962</v>
      </c>
      <c r="H15" s="3">
        <f t="shared" si="2"/>
        <v>81367.077267550747</v>
      </c>
      <c r="I15" s="3">
        <f t="shared" si="3"/>
        <v>75583.24341119836</v>
      </c>
      <c r="J15" s="2">
        <f>+C15/12</f>
        <v>303335.91666666669</v>
      </c>
      <c r="K15" s="4">
        <f t="shared" si="4"/>
        <v>11.147001359677597</v>
      </c>
      <c r="M15" s="5">
        <f t="shared" si="9"/>
        <v>5.3368711404963638E-2</v>
      </c>
      <c r="N15" s="5">
        <f t="shared" si="9"/>
        <v>5.2794290970997318E-2</v>
      </c>
      <c r="O15" s="6">
        <f t="shared" si="9"/>
        <v>0.41029623914775953</v>
      </c>
      <c r="Q15" s="2">
        <f t="shared" si="10"/>
        <v>68205338</v>
      </c>
      <c r="R15" s="2">
        <f t="shared" si="10"/>
        <v>6185290</v>
      </c>
      <c r="S15" s="3">
        <f t="shared" si="10"/>
        <v>60155455045.62001</v>
      </c>
      <c r="U15" s="6">
        <f t="shared" si="5"/>
        <v>1</v>
      </c>
      <c r="V15" s="5">
        <f t="shared" si="5"/>
        <v>1</v>
      </c>
      <c r="W15" s="6">
        <f t="shared" si="5"/>
        <v>1.0000000000000002</v>
      </c>
      <c r="Y15" s="15">
        <f>SUMIF($B$25:$B$221,$B15,Y$25:Y$221)</f>
        <v>2285073402732623</v>
      </c>
      <c r="Z15" s="6">
        <f>+Y15/$Y$16</f>
        <v>0.83142389918580084</v>
      </c>
      <c r="AA15" s="3">
        <f t="shared" si="6"/>
        <v>7533144864.0935955</v>
      </c>
      <c r="AB15" s="3">
        <f t="shared" si="7"/>
        <v>86793.691384187565</v>
      </c>
      <c r="AC15" s="1">
        <f t="shared" si="8"/>
        <v>1.0666929954825961</v>
      </c>
    </row>
    <row r="16" spans="1:29">
      <c r="B16" s="21" t="s">
        <v>227</v>
      </c>
      <c r="C16" s="22">
        <f>SUM(C25:C221)</f>
        <v>68205338</v>
      </c>
      <c r="D16" s="22">
        <f>SUM(D25:D221)</f>
        <v>6185290</v>
      </c>
      <c r="E16" s="17">
        <f>SUM(E25:E221)</f>
        <v>60155455045.620003</v>
      </c>
      <c r="G16" s="17">
        <f t="shared" si="1"/>
        <v>881.97576332837764</v>
      </c>
      <c r="H16" s="17">
        <f t="shared" si="2"/>
        <v>10583.709159940532</v>
      </c>
      <c r="I16" s="17">
        <f t="shared" si="3"/>
        <v>9725.5674423705277</v>
      </c>
      <c r="J16" s="22">
        <f>SUM(J11:J15)</f>
        <v>5683778.166666667</v>
      </c>
      <c r="K16" s="23">
        <f t="shared" si="4"/>
        <v>11.027023470201074</v>
      </c>
      <c r="M16" s="44">
        <f t="shared" si="9"/>
        <v>1</v>
      </c>
      <c r="N16" s="44">
        <f t="shared" si="9"/>
        <v>1</v>
      </c>
      <c r="O16" s="45">
        <f t="shared" si="9"/>
        <v>1</v>
      </c>
      <c r="Q16" s="11"/>
      <c r="R16" s="11"/>
      <c r="S16" s="3"/>
      <c r="Y16" s="16">
        <f>SUM(Y11:Y15)</f>
        <v>2748385516666475.5</v>
      </c>
      <c r="Z16" s="46">
        <f>SUM(Z11:Z15)</f>
        <v>1</v>
      </c>
      <c r="AA16" s="17">
        <f t="shared" si="6"/>
        <v>483549047.14346117</v>
      </c>
      <c r="AB16" s="17">
        <f t="shared" si="7"/>
        <v>21989.748683044589</v>
      </c>
      <c r="AC16" s="47">
        <f t="shared" si="8"/>
        <v>2.0776977476172585</v>
      </c>
    </row>
    <row r="17" spans="1:29">
      <c r="E17" s="3"/>
      <c r="Q17" s="11"/>
      <c r="R17" s="11"/>
      <c r="S17" s="11"/>
    </row>
    <row r="18" spans="1:29">
      <c r="D18" s="19"/>
      <c r="E18" s="3"/>
      <c r="Q18" s="11"/>
      <c r="R18" s="11"/>
      <c r="S18" s="11"/>
      <c r="AB18" s="6"/>
    </row>
    <row r="19" spans="1:29" ht="15.75">
      <c r="A19" s="27" t="s">
        <v>269</v>
      </c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6"/>
      <c r="AB19" s="26"/>
      <c r="AC19" s="24"/>
    </row>
    <row r="22" spans="1:29">
      <c r="A22" s="28"/>
      <c r="B22" s="28"/>
      <c r="C22" s="36"/>
      <c r="D22" s="37" t="s">
        <v>247</v>
      </c>
      <c r="E22" s="29"/>
      <c r="G22" s="28"/>
      <c r="H22" s="41"/>
      <c r="I22" s="41" t="s">
        <v>248</v>
      </c>
      <c r="J22" s="28"/>
      <c r="K22" s="28"/>
      <c r="M22" s="28"/>
      <c r="N22" s="41" t="s">
        <v>257</v>
      </c>
      <c r="O22" s="28"/>
      <c r="Q22" s="28"/>
      <c r="R22" s="41" t="s">
        <v>261</v>
      </c>
      <c r="S22" s="28"/>
      <c r="U22" s="28"/>
      <c r="V22" s="41" t="s">
        <v>265</v>
      </c>
      <c r="W22" s="28"/>
      <c r="Y22" s="28"/>
      <c r="Z22" s="41"/>
      <c r="AA22" s="41" t="s">
        <v>267</v>
      </c>
      <c r="AB22" s="28"/>
      <c r="AC22" s="28"/>
    </row>
    <row r="23" spans="1:29">
      <c r="A23" s="28"/>
      <c r="B23" s="28"/>
      <c r="C23" s="30" t="s">
        <v>229</v>
      </c>
      <c r="D23" s="35" t="s">
        <v>230</v>
      </c>
      <c r="E23" s="31" t="s">
        <v>214</v>
      </c>
      <c r="G23" s="35" t="s">
        <v>231</v>
      </c>
      <c r="H23" s="30" t="s">
        <v>233</v>
      </c>
      <c r="I23" s="31" t="s">
        <v>242</v>
      </c>
      <c r="J23" s="31" t="s">
        <v>237</v>
      </c>
      <c r="K23" s="42" t="s">
        <v>241</v>
      </c>
      <c r="M23" s="35" t="s">
        <v>229</v>
      </c>
      <c r="N23" s="30" t="s">
        <v>230</v>
      </c>
      <c r="O23" s="42" t="s">
        <v>0</v>
      </c>
      <c r="Q23" s="35" t="s">
        <v>229</v>
      </c>
      <c r="R23" s="30" t="s">
        <v>230</v>
      </c>
      <c r="S23" s="42" t="s">
        <v>0</v>
      </c>
      <c r="U23" s="35" t="s">
        <v>229</v>
      </c>
      <c r="V23" s="30" t="s">
        <v>230</v>
      </c>
      <c r="W23" s="42" t="s">
        <v>0</v>
      </c>
      <c r="Y23" s="35" t="s">
        <v>245</v>
      </c>
      <c r="Z23" s="30" t="s">
        <v>244</v>
      </c>
      <c r="AA23" s="31" t="s">
        <v>232</v>
      </c>
      <c r="AB23" s="31" t="s">
        <v>243</v>
      </c>
      <c r="AC23" s="42" t="s">
        <v>321</v>
      </c>
    </row>
    <row r="24" spans="1:29">
      <c r="A24" s="28" t="s">
        <v>228</v>
      </c>
      <c r="B24" s="28" t="s">
        <v>220</v>
      </c>
      <c r="C24" s="38" t="s">
        <v>234</v>
      </c>
      <c r="D24" s="39" t="s">
        <v>235</v>
      </c>
      <c r="E24" s="40" t="s">
        <v>236</v>
      </c>
      <c r="G24" s="34" t="s">
        <v>249</v>
      </c>
      <c r="H24" s="32" t="s">
        <v>250</v>
      </c>
      <c r="I24" s="33" t="s">
        <v>251</v>
      </c>
      <c r="J24" s="33" t="s">
        <v>252</v>
      </c>
      <c r="K24" s="43" t="s">
        <v>253</v>
      </c>
      <c r="M24" s="34" t="s">
        <v>254</v>
      </c>
      <c r="N24" s="32" t="s">
        <v>255</v>
      </c>
      <c r="O24" s="43" t="s">
        <v>256</v>
      </c>
      <c r="Q24" s="34" t="s">
        <v>258</v>
      </c>
      <c r="R24" s="32" t="s">
        <v>259</v>
      </c>
      <c r="S24" s="43" t="s">
        <v>260</v>
      </c>
      <c r="U24" s="34" t="s">
        <v>262</v>
      </c>
      <c r="V24" s="32" t="s">
        <v>263</v>
      </c>
      <c r="W24" s="43" t="s">
        <v>264</v>
      </c>
      <c r="Y24" s="34" t="s">
        <v>271</v>
      </c>
      <c r="Z24" s="32" t="s">
        <v>266</v>
      </c>
      <c r="AA24" s="33" t="s">
        <v>320</v>
      </c>
      <c r="AB24" s="33" t="s">
        <v>268</v>
      </c>
      <c r="AC24" s="43" t="s">
        <v>322</v>
      </c>
    </row>
    <row r="25" spans="1:29">
      <c r="A25" t="s">
        <v>208</v>
      </c>
      <c r="B25" t="str">
        <f t="shared" ref="B25:B88" si="11">IF(V25&lt;0.5,$B$11,IF(V25&lt;0.75,$B$12,IF(V25&lt;0.9,$B$13,IF(V25&lt;0.95,$B$14,$B$15))))</f>
        <v>Bottom 50%</v>
      </c>
      <c r="C25" s="2">
        <v>2083092</v>
      </c>
      <c r="D25" s="2">
        <v>238118</v>
      </c>
      <c r="E25" s="3">
        <v>0</v>
      </c>
      <c r="G25" s="7">
        <f>IF(C25=0,0,+E25/C25)</f>
        <v>0</v>
      </c>
      <c r="H25" s="7">
        <f>+G25*12</f>
        <v>0</v>
      </c>
      <c r="I25" s="7">
        <f>IF(D25=0,0,E25/D25)</f>
        <v>0</v>
      </c>
      <c r="J25" s="2">
        <f>+C25/12</f>
        <v>173591</v>
      </c>
      <c r="K25" s="18">
        <f>IF(D25=0,0,C25/D25)</f>
        <v>8.748150076852653</v>
      </c>
      <c r="M25" s="5">
        <f>+C25/C$16</f>
        <v>3.0541480492333312E-2</v>
      </c>
      <c r="N25" s="5">
        <f t="shared" ref="N25:O40" si="12">+D25/D$16</f>
        <v>3.849746737824742E-2</v>
      </c>
      <c r="O25" s="6">
        <f t="shared" si="12"/>
        <v>0</v>
      </c>
      <c r="Q25" s="11">
        <f>+C25</f>
        <v>2083092</v>
      </c>
      <c r="R25" s="11">
        <f>+D25</f>
        <v>238118</v>
      </c>
      <c r="S25" s="8">
        <f>+E25</f>
        <v>0</v>
      </c>
      <c r="U25" s="6">
        <f t="shared" ref="U25:W88" si="13">+Q25/C$16</f>
        <v>3.0541480492333312E-2</v>
      </c>
      <c r="V25" s="6">
        <f t="shared" si="13"/>
        <v>3.849746737824742E-2</v>
      </c>
      <c r="W25" s="6">
        <f t="shared" si="13"/>
        <v>0</v>
      </c>
      <c r="Y25" s="8">
        <f>((H25-$H$16)^2)*J25</f>
        <v>19444778433375.266</v>
      </c>
      <c r="Z25" s="15" t="s">
        <v>270</v>
      </c>
      <c r="AA25" s="15" t="s">
        <v>270</v>
      </c>
      <c r="AB25" s="15" t="s">
        <v>270</v>
      </c>
      <c r="AC25" s="15" t="s">
        <v>270</v>
      </c>
    </row>
    <row r="26" spans="1:29">
      <c r="A26" t="s">
        <v>202</v>
      </c>
      <c r="B26" t="str">
        <f t="shared" si="11"/>
        <v>Bottom 50%</v>
      </c>
      <c r="C26" s="2">
        <v>22609</v>
      </c>
      <c r="D26" s="2">
        <v>2901</v>
      </c>
      <c r="E26" s="3">
        <v>8708.01</v>
      </c>
      <c r="G26" s="7">
        <f t="shared" ref="G26:G89" si="14">IF(C26=0,0,+E26/C26)</f>
        <v>0.38515679596620817</v>
      </c>
      <c r="H26" s="7">
        <f t="shared" ref="H26:H89" si="15">+G26*12</f>
        <v>4.6218815515944982</v>
      </c>
      <c r="I26" s="7">
        <f t="shared" ref="I26:I89" si="16">IF(D26=0,0,E26/D26)</f>
        <v>3.0017269906928647</v>
      </c>
      <c r="J26" s="2">
        <f t="shared" ref="J26:J89" si="17">+C26/12</f>
        <v>1884.0833333333333</v>
      </c>
      <c r="K26" s="18">
        <f t="shared" ref="K26:K89" si="18">IF(D26=0,0,C26/D26)</f>
        <v>7.7935194760427438</v>
      </c>
      <c r="M26" s="5">
        <f t="shared" ref="M26:O89" si="19">+C26/C$16</f>
        <v>3.3148431872003918E-4</v>
      </c>
      <c r="N26" s="5">
        <f t="shared" si="12"/>
        <v>4.6901600410005027E-4</v>
      </c>
      <c r="O26" s="6">
        <f t="shared" si="12"/>
        <v>1.4475844282777213E-7</v>
      </c>
      <c r="Q26" s="11">
        <f t="shared" ref="Q26:S41" si="20">+Q25+C26</f>
        <v>2105701</v>
      </c>
      <c r="R26" s="11">
        <f t="shared" si="20"/>
        <v>241019</v>
      </c>
      <c r="S26" s="8">
        <f t="shared" si="20"/>
        <v>8708.01</v>
      </c>
      <c r="U26" s="6">
        <f t="shared" si="13"/>
        <v>3.0872964811053352E-2</v>
      </c>
      <c r="V26" s="6">
        <f t="shared" si="13"/>
        <v>3.8966483382347469E-2</v>
      </c>
      <c r="W26" s="6">
        <f t="shared" si="13"/>
        <v>1.4475844282777213E-7</v>
      </c>
      <c r="Y26" s="8">
        <f t="shared" ref="Y26:Y89" si="21">((H26-$H$16)^2)*J26</f>
        <v>210861119544.8342</v>
      </c>
      <c r="Z26" s="15" t="s">
        <v>270</v>
      </c>
      <c r="AA26" s="15" t="s">
        <v>270</v>
      </c>
      <c r="AB26" s="15" t="s">
        <v>270</v>
      </c>
      <c r="AC26" s="15" t="s">
        <v>270</v>
      </c>
    </row>
    <row r="27" spans="1:29">
      <c r="A27" t="s">
        <v>203</v>
      </c>
      <c r="B27" t="str">
        <f t="shared" si="11"/>
        <v>Bottom 50%</v>
      </c>
      <c r="C27" s="2">
        <v>65388</v>
      </c>
      <c r="D27" s="2">
        <v>8586</v>
      </c>
      <c r="E27" s="3">
        <v>61550.37</v>
      </c>
      <c r="G27" s="7">
        <f t="shared" si="14"/>
        <v>0.94130987337126082</v>
      </c>
      <c r="H27" s="7">
        <f t="shared" si="15"/>
        <v>11.295718480455129</v>
      </c>
      <c r="I27" s="7">
        <f t="shared" si="16"/>
        <v>7.1686897274633123</v>
      </c>
      <c r="J27" s="2">
        <f t="shared" si="17"/>
        <v>5449</v>
      </c>
      <c r="K27" s="18">
        <f t="shared" si="18"/>
        <v>7.6156533892382949</v>
      </c>
      <c r="M27" s="5">
        <f t="shared" si="19"/>
        <v>9.5869329171860418E-4</v>
      </c>
      <c r="N27" s="5">
        <f t="shared" si="12"/>
        <v>1.3881321651854643E-3</v>
      </c>
      <c r="O27" s="6">
        <f t="shared" si="12"/>
        <v>1.0231885030762735E-6</v>
      </c>
      <c r="Q27" s="11">
        <f t="shared" si="20"/>
        <v>2171089</v>
      </c>
      <c r="R27" s="11">
        <f t="shared" si="20"/>
        <v>249605</v>
      </c>
      <c r="S27" s="8">
        <f t="shared" si="20"/>
        <v>70258.38</v>
      </c>
      <c r="U27" s="6">
        <f t="shared" si="13"/>
        <v>3.1831658102771956E-2</v>
      </c>
      <c r="V27" s="6">
        <f t="shared" si="13"/>
        <v>4.0354615547532939E-2</v>
      </c>
      <c r="W27" s="6">
        <f t="shared" si="13"/>
        <v>1.1679469459040459E-6</v>
      </c>
      <c r="Y27" s="8">
        <f t="shared" si="21"/>
        <v>609067020649.57605</v>
      </c>
      <c r="Z27" s="15" t="s">
        <v>270</v>
      </c>
      <c r="AA27" s="15" t="s">
        <v>270</v>
      </c>
      <c r="AB27" s="15" t="s">
        <v>270</v>
      </c>
      <c r="AC27" s="15" t="s">
        <v>270</v>
      </c>
    </row>
    <row r="28" spans="1:29">
      <c r="A28" t="s">
        <v>204</v>
      </c>
      <c r="B28" t="str">
        <f t="shared" si="11"/>
        <v>Bottom 50%</v>
      </c>
      <c r="C28" s="2">
        <v>53938</v>
      </c>
      <c r="D28" s="2">
        <v>7453</v>
      </c>
      <c r="E28" s="3">
        <v>92951.63</v>
      </c>
      <c r="G28" s="7">
        <f t="shared" si="14"/>
        <v>1.7233050910304424</v>
      </c>
      <c r="H28" s="7">
        <f t="shared" si="15"/>
        <v>20.679661092365308</v>
      </c>
      <c r="I28" s="7">
        <f t="shared" si="16"/>
        <v>12.471706695290488</v>
      </c>
      <c r="J28" s="2">
        <f t="shared" si="17"/>
        <v>4494.833333333333</v>
      </c>
      <c r="K28" s="18">
        <f t="shared" si="18"/>
        <v>7.2370857372869981</v>
      </c>
      <c r="M28" s="5">
        <f t="shared" si="19"/>
        <v>7.9081786824368493E-4</v>
      </c>
      <c r="N28" s="5">
        <f t="shared" si="12"/>
        <v>1.2049556285962341E-3</v>
      </c>
      <c r="O28" s="6">
        <f t="shared" si="12"/>
        <v>1.5451903726687533E-6</v>
      </c>
      <c r="Q28" s="11">
        <f t="shared" si="20"/>
        <v>2225027</v>
      </c>
      <c r="R28" s="11">
        <f t="shared" si="20"/>
        <v>257058</v>
      </c>
      <c r="S28" s="8">
        <f t="shared" si="20"/>
        <v>163210.01</v>
      </c>
      <c r="U28" s="6">
        <f t="shared" si="13"/>
        <v>3.2622475971015641E-2</v>
      </c>
      <c r="V28" s="6">
        <f t="shared" si="13"/>
        <v>4.155957117612917E-2</v>
      </c>
      <c r="W28" s="6">
        <f t="shared" si="13"/>
        <v>2.7131373185727992E-6</v>
      </c>
      <c r="Y28" s="8">
        <f t="shared" si="21"/>
        <v>501522680644.58124</v>
      </c>
      <c r="Z28" s="15" t="s">
        <v>270</v>
      </c>
      <c r="AA28" s="15" t="s">
        <v>270</v>
      </c>
      <c r="AB28" s="15" t="s">
        <v>270</v>
      </c>
      <c r="AC28" s="15" t="s">
        <v>270</v>
      </c>
    </row>
    <row r="29" spans="1:29">
      <c r="A29" t="s">
        <v>205</v>
      </c>
      <c r="B29" t="str">
        <f t="shared" si="11"/>
        <v>Bottom 50%</v>
      </c>
      <c r="C29" s="2">
        <v>40693</v>
      </c>
      <c r="D29" s="2">
        <v>5667</v>
      </c>
      <c r="E29" s="3">
        <v>98668.109999999986</v>
      </c>
      <c r="G29" s="7">
        <f t="shared" si="14"/>
        <v>2.424694910672597</v>
      </c>
      <c r="H29" s="7">
        <f t="shared" si="15"/>
        <v>29.096338928071162</v>
      </c>
      <c r="I29" s="7">
        <f t="shared" si="16"/>
        <v>17.410995235574376</v>
      </c>
      <c r="J29" s="2">
        <f t="shared" si="17"/>
        <v>3391.0833333333335</v>
      </c>
      <c r="K29" s="18">
        <f t="shared" si="18"/>
        <v>7.1806952532203985</v>
      </c>
      <c r="M29" s="5">
        <f t="shared" si="19"/>
        <v>5.9662485654715181E-4</v>
      </c>
      <c r="N29" s="5">
        <f t="shared" si="12"/>
        <v>9.1620603076007757E-4</v>
      </c>
      <c r="O29" s="6">
        <f t="shared" si="12"/>
        <v>1.6402188284532667E-6</v>
      </c>
      <c r="Q29" s="11">
        <f t="shared" si="20"/>
        <v>2265720</v>
      </c>
      <c r="R29" s="11">
        <f t="shared" si="20"/>
        <v>262725</v>
      </c>
      <c r="S29" s="8">
        <f t="shared" si="20"/>
        <v>261878.12</v>
      </c>
      <c r="U29" s="6">
        <f t="shared" si="13"/>
        <v>3.3219100827562791E-2</v>
      </c>
      <c r="V29" s="6">
        <f t="shared" si="13"/>
        <v>4.2475777206889248E-2</v>
      </c>
      <c r="W29" s="6">
        <f t="shared" si="13"/>
        <v>4.3533561470260657E-6</v>
      </c>
      <c r="Y29" s="8">
        <f t="shared" si="21"/>
        <v>377766180779.80426</v>
      </c>
      <c r="Z29" s="15" t="s">
        <v>270</v>
      </c>
      <c r="AA29" s="15" t="s">
        <v>270</v>
      </c>
      <c r="AB29" s="15" t="s">
        <v>270</v>
      </c>
      <c r="AC29" s="15" t="s">
        <v>270</v>
      </c>
    </row>
    <row r="30" spans="1:29">
      <c r="A30" t="s">
        <v>206</v>
      </c>
      <c r="B30" t="str">
        <f t="shared" si="11"/>
        <v>Bottom 50%</v>
      </c>
      <c r="C30" s="2">
        <v>46507</v>
      </c>
      <c r="D30" s="2">
        <v>6137</v>
      </c>
      <c r="E30" s="3">
        <v>136931.46000000002</v>
      </c>
      <c r="G30" s="7">
        <f t="shared" si="14"/>
        <v>2.9443193497753031</v>
      </c>
      <c r="H30" s="7">
        <f t="shared" si="15"/>
        <v>35.33183219730364</v>
      </c>
      <c r="I30" s="7">
        <f t="shared" si="16"/>
        <v>22.312442561512142</v>
      </c>
      <c r="J30" s="2">
        <f t="shared" si="17"/>
        <v>3875.5833333333335</v>
      </c>
      <c r="K30" s="18">
        <f t="shared" si="18"/>
        <v>7.5781326380967897</v>
      </c>
      <c r="M30" s="5">
        <f t="shared" si="19"/>
        <v>6.8186745148891424E-4</v>
      </c>
      <c r="N30" s="5">
        <f t="shared" si="12"/>
        <v>9.9219276703275028E-4</v>
      </c>
      <c r="O30" s="6">
        <f t="shared" si="12"/>
        <v>2.2762933119890042E-6</v>
      </c>
      <c r="Q30" s="11">
        <f t="shared" si="20"/>
        <v>2312227</v>
      </c>
      <c r="R30" s="11">
        <f t="shared" si="20"/>
        <v>268862</v>
      </c>
      <c r="S30" s="8">
        <f t="shared" si="20"/>
        <v>398809.58</v>
      </c>
      <c r="U30" s="6">
        <f t="shared" si="13"/>
        <v>3.3900968279051709E-2</v>
      </c>
      <c r="V30" s="6">
        <f t="shared" si="13"/>
        <v>4.3467969973922001E-2</v>
      </c>
      <c r="W30" s="6">
        <f t="shared" si="13"/>
        <v>6.6296494590150704E-6</v>
      </c>
      <c r="Y30" s="8">
        <f t="shared" si="21"/>
        <v>431229430450.21185</v>
      </c>
      <c r="Z30" s="15" t="s">
        <v>270</v>
      </c>
      <c r="AA30" s="15" t="s">
        <v>270</v>
      </c>
      <c r="AB30" s="15" t="s">
        <v>270</v>
      </c>
      <c r="AC30" s="15" t="s">
        <v>270</v>
      </c>
    </row>
    <row r="31" spans="1:29">
      <c r="A31" t="s">
        <v>207</v>
      </c>
      <c r="B31" t="str">
        <f t="shared" si="11"/>
        <v>Bottom 50%</v>
      </c>
      <c r="C31" s="2">
        <v>40520</v>
      </c>
      <c r="D31" s="2">
        <v>5438</v>
      </c>
      <c r="E31" s="3">
        <v>149220.74999999994</v>
      </c>
      <c r="G31" s="7">
        <f t="shared" si="14"/>
        <v>3.6826443731490608</v>
      </c>
      <c r="H31" s="7">
        <f t="shared" si="15"/>
        <v>44.191732477788733</v>
      </c>
      <c r="I31" s="7">
        <f t="shared" si="16"/>
        <v>27.440373299006978</v>
      </c>
      <c r="J31" s="2">
        <f t="shared" si="17"/>
        <v>3376.6666666666665</v>
      </c>
      <c r="K31" s="18">
        <f t="shared" si="18"/>
        <v>7.4512688488414858</v>
      </c>
      <c r="M31" s="5">
        <f t="shared" si="19"/>
        <v>5.9408839818373164E-4</v>
      </c>
      <c r="N31" s="5">
        <f t="shared" si="12"/>
        <v>8.7918270606552002E-4</v>
      </c>
      <c r="O31" s="6">
        <f t="shared" si="12"/>
        <v>2.4805855077787312E-6</v>
      </c>
      <c r="Q31" s="11">
        <f t="shared" si="20"/>
        <v>2352747</v>
      </c>
      <c r="R31" s="11">
        <f t="shared" si="20"/>
        <v>274300</v>
      </c>
      <c r="S31" s="8">
        <f t="shared" si="20"/>
        <v>548030.32999999996</v>
      </c>
      <c r="U31" s="6">
        <f t="shared" si="13"/>
        <v>3.4495056677235438E-2</v>
      </c>
      <c r="V31" s="6">
        <f t="shared" si="13"/>
        <v>4.4347152679987518E-2</v>
      </c>
      <c r="W31" s="6">
        <f t="shared" si="13"/>
        <v>9.1102349667938016E-6</v>
      </c>
      <c r="Y31" s="8">
        <f t="shared" si="21"/>
        <v>375084953875.46716</v>
      </c>
      <c r="Z31" s="15" t="s">
        <v>270</v>
      </c>
      <c r="AA31" s="15" t="s">
        <v>270</v>
      </c>
      <c r="AB31" s="15" t="s">
        <v>270</v>
      </c>
      <c r="AC31" s="15" t="s">
        <v>270</v>
      </c>
    </row>
    <row r="32" spans="1:29">
      <c r="A32" t="s">
        <v>1</v>
      </c>
      <c r="B32" t="str">
        <f t="shared" si="11"/>
        <v>Bottom 50%</v>
      </c>
      <c r="C32" s="2">
        <v>96157</v>
      </c>
      <c r="D32" s="2">
        <v>11952</v>
      </c>
      <c r="E32" s="3">
        <v>414347.87</v>
      </c>
      <c r="G32" s="7">
        <f t="shared" si="14"/>
        <v>4.3090765102904625</v>
      </c>
      <c r="H32" s="7">
        <f t="shared" si="15"/>
        <v>51.708918123485546</v>
      </c>
      <c r="I32" s="7">
        <f t="shared" si="16"/>
        <v>34.667659805890224</v>
      </c>
      <c r="J32" s="2">
        <f t="shared" si="17"/>
        <v>8013.083333333333</v>
      </c>
      <c r="K32" s="18">
        <f t="shared" si="18"/>
        <v>8.0452643908969215</v>
      </c>
      <c r="M32" s="5">
        <f t="shared" si="19"/>
        <v>1.409816340181468E-3</v>
      </c>
      <c r="N32" s="5">
        <f t="shared" si="12"/>
        <v>1.9323265360233716E-3</v>
      </c>
      <c r="O32" s="6">
        <f t="shared" si="12"/>
        <v>6.8879517191877548E-6</v>
      </c>
      <c r="Q32" s="11">
        <f t="shared" si="20"/>
        <v>2448904</v>
      </c>
      <c r="R32" s="11">
        <f t="shared" si="20"/>
        <v>286252</v>
      </c>
      <c r="S32" s="8">
        <f t="shared" si="20"/>
        <v>962378.2</v>
      </c>
      <c r="U32" s="6">
        <f t="shared" si="13"/>
        <v>3.5904873017416905E-2</v>
      </c>
      <c r="V32" s="6">
        <f t="shared" si="13"/>
        <v>4.6279479216010888E-2</v>
      </c>
      <c r="W32" s="6">
        <f t="shared" si="13"/>
        <v>1.5998186685981556E-5</v>
      </c>
      <c r="Y32" s="8">
        <f t="shared" si="21"/>
        <v>888835475713.04956</v>
      </c>
      <c r="Z32" s="15" t="s">
        <v>270</v>
      </c>
      <c r="AA32" s="15" t="s">
        <v>270</v>
      </c>
      <c r="AB32" s="15" t="s">
        <v>270</v>
      </c>
      <c r="AC32" s="15" t="s">
        <v>270</v>
      </c>
    </row>
    <row r="33" spans="1:29">
      <c r="A33" t="s">
        <v>2</v>
      </c>
      <c r="B33" t="str">
        <f t="shared" si="11"/>
        <v>Bottom 50%</v>
      </c>
      <c r="C33" s="2">
        <v>100092</v>
      </c>
      <c r="D33" s="2">
        <v>11973</v>
      </c>
      <c r="E33" s="3">
        <v>527704.55000000005</v>
      </c>
      <c r="G33" s="7">
        <f t="shared" si="14"/>
        <v>5.2721950805259166</v>
      </c>
      <c r="H33" s="7">
        <f t="shared" si="15"/>
        <v>63.266340966310999</v>
      </c>
      <c r="I33" s="7">
        <f t="shared" si="16"/>
        <v>44.074546897185336</v>
      </c>
      <c r="J33" s="2">
        <f t="shared" si="17"/>
        <v>8341</v>
      </c>
      <c r="K33" s="18">
        <f t="shared" si="18"/>
        <v>8.3598095715359566</v>
      </c>
      <c r="M33" s="5">
        <f t="shared" si="19"/>
        <v>1.4675097717424992E-3</v>
      </c>
      <c r="N33" s="5">
        <f t="shared" si="12"/>
        <v>1.9357216880695974E-3</v>
      </c>
      <c r="O33" s="6">
        <f t="shared" si="12"/>
        <v>8.7723474055645582E-6</v>
      </c>
      <c r="Q33" s="11">
        <f t="shared" si="20"/>
        <v>2548996</v>
      </c>
      <c r="R33" s="11">
        <f t="shared" si="20"/>
        <v>298225</v>
      </c>
      <c r="S33" s="8">
        <f t="shared" si="20"/>
        <v>1490082.75</v>
      </c>
      <c r="U33" s="6">
        <f t="shared" si="13"/>
        <v>3.7372382789159407E-2</v>
      </c>
      <c r="V33" s="6">
        <f t="shared" si="13"/>
        <v>4.8215200904080491E-2</v>
      </c>
      <c r="W33" s="6">
        <f t="shared" si="13"/>
        <v>2.4770534091546114E-5</v>
      </c>
      <c r="Y33" s="8">
        <f t="shared" si="21"/>
        <v>923179520392.0415</v>
      </c>
      <c r="Z33" s="15" t="s">
        <v>270</v>
      </c>
      <c r="AA33" s="15" t="s">
        <v>270</v>
      </c>
      <c r="AB33" s="15" t="s">
        <v>270</v>
      </c>
      <c r="AC33" s="15" t="s">
        <v>270</v>
      </c>
    </row>
    <row r="34" spans="1:29">
      <c r="A34" t="s">
        <v>3</v>
      </c>
      <c r="B34" t="str">
        <f t="shared" si="11"/>
        <v>Bottom 50%</v>
      </c>
      <c r="C34" s="2">
        <v>77258</v>
      </c>
      <c r="D34" s="2">
        <v>9457</v>
      </c>
      <c r="E34" s="3">
        <v>520340.01</v>
      </c>
      <c r="G34" s="7">
        <f t="shared" si="14"/>
        <v>6.7350955240881207</v>
      </c>
      <c r="H34" s="7">
        <f t="shared" si="15"/>
        <v>80.821146289057452</v>
      </c>
      <c r="I34" s="7">
        <f t="shared" si="16"/>
        <v>55.02167812202601</v>
      </c>
      <c r="J34" s="2">
        <f t="shared" si="17"/>
        <v>6438.166666666667</v>
      </c>
      <c r="K34" s="18">
        <f t="shared" si="18"/>
        <v>8.1693983292798986</v>
      </c>
      <c r="M34" s="5">
        <f t="shared" si="19"/>
        <v>1.13272659098911E-3</v>
      </c>
      <c r="N34" s="5">
        <f t="shared" si="12"/>
        <v>1.5289501381503534E-3</v>
      </c>
      <c r="O34" s="6">
        <f t="shared" si="12"/>
        <v>8.6499222656597071E-6</v>
      </c>
      <c r="Q34" s="11">
        <f t="shared" si="20"/>
        <v>2626254</v>
      </c>
      <c r="R34" s="11">
        <f t="shared" si="20"/>
        <v>307682</v>
      </c>
      <c r="S34" s="8">
        <f t="shared" si="20"/>
        <v>2010422.76</v>
      </c>
      <c r="U34" s="6">
        <f t="shared" si="13"/>
        <v>3.8505109380148513E-2</v>
      </c>
      <c r="V34" s="6">
        <f t="shared" si="13"/>
        <v>4.9744151042230844E-2</v>
      </c>
      <c r="W34" s="6">
        <f t="shared" si="13"/>
        <v>3.3420456357205824E-5</v>
      </c>
      <c r="Y34" s="8">
        <f t="shared" si="21"/>
        <v>710198392476.0199</v>
      </c>
      <c r="Z34" s="15" t="s">
        <v>270</v>
      </c>
      <c r="AA34" s="15" t="s">
        <v>270</v>
      </c>
      <c r="AB34" s="15" t="s">
        <v>270</v>
      </c>
      <c r="AC34" s="15" t="s">
        <v>270</v>
      </c>
    </row>
    <row r="35" spans="1:29">
      <c r="A35" t="s">
        <v>4</v>
      </c>
      <c r="B35" t="str">
        <f t="shared" si="11"/>
        <v>Bottom 50%</v>
      </c>
      <c r="C35" s="2">
        <v>147574</v>
      </c>
      <c r="D35" s="2">
        <v>15964</v>
      </c>
      <c r="E35" s="3">
        <v>1020042.6799999999</v>
      </c>
      <c r="G35" s="7">
        <f t="shared" si="14"/>
        <v>6.9120758399176001</v>
      </c>
      <c r="H35" s="7">
        <f t="shared" si="15"/>
        <v>82.944910079011208</v>
      </c>
      <c r="I35" s="7">
        <f t="shared" si="16"/>
        <v>63.896434477574537</v>
      </c>
      <c r="J35" s="2">
        <f t="shared" si="17"/>
        <v>12297.833333333334</v>
      </c>
      <c r="K35" s="18">
        <f t="shared" si="18"/>
        <v>9.2441743923828614</v>
      </c>
      <c r="M35" s="5">
        <f t="shared" si="19"/>
        <v>2.1636722920425964E-3</v>
      </c>
      <c r="N35" s="5">
        <f t="shared" si="12"/>
        <v>2.5809622507594631E-3</v>
      </c>
      <c r="O35" s="6">
        <f t="shared" si="12"/>
        <v>1.6956777722426531E-5</v>
      </c>
      <c r="Q35" s="11">
        <f t="shared" si="20"/>
        <v>2773828</v>
      </c>
      <c r="R35" s="11">
        <f t="shared" si="20"/>
        <v>323646</v>
      </c>
      <c r="S35" s="8">
        <f t="shared" si="20"/>
        <v>3030465.44</v>
      </c>
      <c r="U35" s="6">
        <f t="shared" si="13"/>
        <v>4.0668781672191109E-2</v>
      </c>
      <c r="V35" s="6">
        <f t="shared" si="13"/>
        <v>5.2325113292990305E-2</v>
      </c>
      <c r="W35" s="6">
        <f t="shared" si="13"/>
        <v>5.0377234079632355E-5</v>
      </c>
      <c r="Y35" s="8">
        <f t="shared" si="21"/>
        <v>1356033503148.7542</v>
      </c>
      <c r="Z35" s="15" t="s">
        <v>270</v>
      </c>
      <c r="AA35" s="15" t="s">
        <v>270</v>
      </c>
      <c r="AB35" s="15" t="s">
        <v>270</v>
      </c>
      <c r="AC35" s="15" t="s">
        <v>270</v>
      </c>
    </row>
    <row r="36" spans="1:29">
      <c r="A36" t="s">
        <v>5</v>
      </c>
      <c r="B36" t="str">
        <f t="shared" si="11"/>
        <v>Bottom 50%</v>
      </c>
      <c r="C36" s="2">
        <v>100085</v>
      </c>
      <c r="D36" s="2">
        <v>11654</v>
      </c>
      <c r="E36" s="3">
        <v>870264.99000000022</v>
      </c>
      <c r="G36" s="7">
        <f t="shared" si="14"/>
        <v>8.6952589299095795</v>
      </c>
      <c r="H36" s="7">
        <f t="shared" si="15"/>
        <v>104.34310715891496</v>
      </c>
      <c r="I36" s="7">
        <f t="shared" si="16"/>
        <v>74.675217950918153</v>
      </c>
      <c r="J36" s="2">
        <f t="shared" si="17"/>
        <v>8340.4166666666661</v>
      </c>
      <c r="K36" s="18">
        <f t="shared" si="18"/>
        <v>8.5880384417367424</v>
      </c>
      <c r="M36" s="5">
        <f t="shared" si="19"/>
        <v>1.4674071404792394E-3</v>
      </c>
      <c r="N36" s="5">
        <f t="shared" si="12"/>
        <v>1.8841477117483578E-3</v>
      </c>
      <c r="O36" s="6">
        <f t="shared" si="12"/>
        <v>1.4466933868923752E-5</v>
      </c>
      <c r="Q36" s="11">
        <f t="shared" si="20"/>
        <v>2873913</v>
      </c>
      <c r="R36" s="11">
        <f t="shared" si="20"/>
        <v>335300</v>
      </c>
      <c r="S36" s="8">
        <f t="shared" si="20"/>
        <v>3900730.43</v>
      </c>
      <c r="U36" s="6">
        <f t="shared" si="13"/>
        <v>4.2136188812670353E-2</v>
      </c>
      <c r="V36" s="6">
        <f t="shared" si="13"/>
        <v>5.4209261004738662E-2</v>
      </c>
      <c r="W36" s="6">
        <f t="shared" si="13"/>
        <v>6.4844167948556109E-5</v>
      </c>
      <c r="Y36" s="8">
        <f t="shared" si="21"/>
        <v>915920478451.08105</v>
      </c>
      <c r="Z36" s="15" t="s">
        <v>270</v>
      </c>
      <c r="AA36" s="15" t="s">
        <v>270</v>
      </c>
      <c r="AB36" s="15" t="s">
        <v>270</v>
      </c>
      <c r="AC36" s="15" t="s">
        <v>270</v>
      </c>
    </row>
    <row r="37" spans="1:29">
      <c r="A37" t="s">
        <v>6</v>
      </c>
      <c r="B37" t="str">
        <f t="shared" si="11"/>
        <v>Bottom 50%</v>
      </c>
      <c r="C37" s="2">
        <v>86794</v>
      </c>
      <c r="D37" s="2">
        <v>10105</v>
      </c>
      <c r="E37" s="3">
        <v>858365.01000000024</v>
      </c>
      <c r="G37" s="7">
        <f t="shared" si="14"/>
        <v>9.88968142959191</v>
      </c>
      <c r="H37" s="7">
        <f t="shared" si="15"/>
        <v>118.67617715510292</v>
      </c>
      <c r="I37" s="7">
        <f t="shared" si="16"/>
        <v>84.944582879762521</v>
      </c>
      <c r="J37" s="2">
        <f t="shared" si="17"/>
        <v>7232.833333333333</v>
      </c>
      <c r="K37" s="18">
        <f t="shared" si="18"/>
        <v>8.5892132607619995</v>
      </c>
      <c r="M37" s="5">
        <f t="shared" si="19"/>
        <v>1.272539694766999E-3</v>
      </c>
      <c r="N37" s="5">
        <f t="shared" si="12"/>
        <v>1.633714829862464E-3</v>
      </c>
      <c r="O37" s="6">
        <f t="shared" si="12"/>
        <v>1.4269113405410086E-5</v>
      </c>
      <c r="Q37" s="11">
        <f t="shared" si="20"/>
        <v>2960707</v>
      </c>
      <c r="R37" s="11">
        <f t="shared" si="20"/>
        <v>345405</v>
      </c>
      <c r="S37" s="8">
        <f t="shared" si="20"/>
        <v>4759095.4400000004</v>
      </c>
      <c r="U37" s="6">
        <f t="shared" si="13"/>
        <v>4.340872850743735E-2</v>
      </c>
      <c r="V37" s="6">
        <f t="shared" si="13"/>
        <v>5.5842975834601127E-2</v>
      </c>
      <c r="W37" s="6">
        <f t="shared" si="13"/>
        <v>7.9113281353966193E-5</v>
      </c>
      <c r="Y37" s="8">
        <f t="shared" si="21"/>
        <v>792117595768.35986</v>
      </c>
      <c r="Z37" s="15" t="s">
        <v>270</v>
      </c>
      <c r="AA37" s="15" t="s">
        <v>270</v>
      </c>
      <c r="AB37" s="15" t="s">
        <v>270</v>
      </c>
      <c r="AC37" s="15" t="s">
        <v>270</v>
      </c>
    </row>
    <row r="38" spans="1:29">
      <c r="A38" t="s">
        <v>7</v>
      </c>
      <c r="B38" t="str">
        <f t="shared" si="11"/>
        <v>Bottom 50%</v>
      </c>
      <c r="C38" s="2">
        <v>89800</v>
      </c>
      <c r="D38" s="2">
        <v>10206</v>
      </c>
      <c r="E38" s="3">
        <v>970539.66999999993</v>
      </c>
      <c r="G38" s="7">
        <f t="shared" si="14"/>
        <v>10.807791425389754</v>
      </c>
      <c r="H38" s="7">
        <f t="shared" si="15"/>
        <v>129.69349710467705</v>
      </c>
      <c r="I38" s="7">
        <f t="shared" si="16"/>
        <v>95.095009798157946</v>
      </c>
      <c r="J38" s="2">
        <f t="shared" si="17"/>
        <v>7483.333333333333</v>
      </c>
      <c r="K38" s="18">
        <f t="shared" si="18"/>
        <v>8.7987458357828725</v>
      </c>
      <c r="M38" s="5">
        <f t="shared" si="19"/>
        <v>1.3166124915325542E-3</v>
      </c>
      <c r="N38" s="5">
        <f t="shared" si="12"/>
        <v>1.6500438944657405E-3</v>
      </c>
      <c r="O38" s="6">
        <f t="shared" si="12"/>
        <v>1.6133859668486811E-5</v>
      </c>
      <c r="Q38" s="11">
        <f t="shared" si="20"/>
        <v>3050507</v>
      </c>
      <c r="R38" s="11">
        <f t="shared" si="20"/>
        <v>355611</v>
      </c>
      <c r="S38" s="8">
        <f t="shared" si="20"/>
        <v>5729635.1100000003</v>
      </c>
      <c r="U38" s="6">
        <f t="shared" si="13"/>
        <v>4.4725340998969902E-2</v>
      </c>
      <c r="V38" s="6">
        <f t="shared" si="13"/>
        <v>5.7493019729066869E-2</v>
      </c>
      <c r="W38" s="6">
        <f t="shared" si="13"/>
        <v>9.5247141022452997E-5</v>
      </c>
      <c r="Y38" s="8">
        <f t="shared" si="21"/>
        <v>817826885366.48328</v>
      </c>
      <c r="Z38" s="15" t="s">
        <v>270</v>
      </c>
      <c r="AA38" s="15" t="s">
        <v>270</v>
      </c>
      <c r="AB38" s="15" t="s">
        <v>270</v>
      </c>
      <c r="AC38" s="15" t="s">
        <v>270</v>
      </c>
    </row>
    <row r="39" spans="1:29">
      <c r="A39" t="s">
        <v>8</v>
      </c>
      <c r="B39" t="str">
        <f t="shared" si="11"/>
        <v>Bottom 50%</v>
      </c>
      <c r="C39" s="2">
        <v>116118</v>
      </c>
      <c r="D39" s="2">
        <v>13162</v>
      </c>
      <c r="E39" s="3">
        <v>1380652.5999999996</v>
      </c>
      <c r="G39" s="7">
        <f t="shared" si="14"/>
        <v>11.890082502282159</v>
      </c>
      <c r="H39" s="7">
        <f t="shared" si="15"/>
        <v>142.68099002738592</v>
      </c>
      <c r="I39" s="7">
        <f t="shared" si="16"/>
        <v>104.89686977662966</v>
      </c>
      <c r="J39" s="2">
        <f t="shared" si="17"/>
        <v>9676.5</v>
      </c>
      <c r="K39" s="18">
        <f t="shared" si="18"/>
        <v>8.8222154687737433</v>
      </c>
      <c r="M39" s="5">
        <f t="shared" si="19"/>
        <v>1.7024767181712376E-3</v>
      </c>
      <c r="N39" s="5">
        <f t="shared" si="12"/>
        <v>2.1279519634487629E-3</v>
      </c>
      <c r="O39" s="6">
        <f t="shared" si="12"/>
        <v>2.2951411454754288E-5</v>
      </c>
      <c r="Q39" s="11">
        <f t="shared" si="20"/>
        <v>3166625</v>
      </c>
      <c r="R39" s="11">
        <f t="shared" si="20"/>
        <v>368773</v>
      </c>
      <c r="S39" s="8">
        <f t="shared" si="20"/>
        <v>7110287.71</v>
      </c>
      <c r="U39" s="6">
        <f t="shared" si="13"/>
        <v>4.6427817717141141E-2</v>
      </c>
      <c r="V39" s="6">
        <f t="shared" si="13"/>
        <v>5.962097169251563E-2</v>
      </c>
      <c r="W39" s="6">
        <f t="shared" si="13"/>
        <v>1.1819855247720729E-4</v>
      </c>
      <c r="Y39" s="8">
        <f t="shared" si="21"/>
        <v>1054884317548.467</v>
      </c>
      <c r="Z39" s="15" t="s">
        <v>270</v>
      </c>
      <c r="AA39" s="15" t="s">
        <v>270</v>
      </c>
      <c r="AB39" s="15" t="s">
        <v>270</v>
      </c>
      <c r="AC39" s="15" t="s">
        <v>270</v>
      </c>
    </row>
    <row r="40" spans="1:29">
      <c r="A40" t="s">
        <v>9</v>
      </c>
      <c r="B40" t="str">
        <f t="shared" si="11"/>
        <v>Bottom 50%</v>
      </c>
      <c r="C40" s="2">
        <v>111156</v>
      </c>
      <c r="D40" s="2">
        <v>12156</v>
      </c>
      <c r="E40" s="3">
        <v>1398061.46</v>
      </c>
      <c r="G40" s="7">
        <f t="shared" si="14"/>
        <v>12.577471841376084</v>
      </c>
      <c r="H40" s="7">
        <f t="shared" si="15"/>
        <v>150.92966209651303</v>
      </c>
      <c r="I40" s="7">
        <f t="shared" si="16"/>
        <v>115.00999177360974</v>
      </c>
      <c r="J40" s="2">
        <f t="shared" si="17"/>
        <v>9263</v>
      </c>
      <c r="K40" s="18">
        <f t="shared" si="18"/>
        <v>9.1441263573543932</v>
      </c>
      <c r="M40" s="5">
        <f t="shared" si="19"/>
        <v>1.6297258141290936E-3</v>
      </c>
      <c r="N40" s="5">
        <f t="shared" si="12"/>
        <v>1.965308013043851E-3</v>
      </c>
      <c r="O40" s="6">
        <f t="shared" si="12"/>
        <v>2.3240809315460322E-5</v>
      </c>
      <c r="Q40" s="11">
        <f t="shared" si="20"/>
        <v>3277781</v>
      </c>
      <c r="R40" s="11">
        <f t="shared" si="20"/>
        <v>380929</v>
      </c>
      <c r="S40" s="8">
        <f t="shared" si="20"/>
        <v>8508349.1699999999</v>
      </c>
      <c r="U40" s="6">
        <f t="shared" si="13"/>
        <v>4.8057543531270237E-2</v>
      </c>
      <c r="V40" s="6">
        <f t="shared" si="13"/>
        <v>6.158627970555948E-2</v>
      </c>
      <c r="W40" s="6">
        <f t="shared" si="13"/>
        <v>1.4143936179266761E-4</v>
      </c>
      <c r="Y40" s="8">
        <f t="shared" si="21"/>
        <v>1008211672013.0276</v>
      </c>
      <c r="Z40" s="15" t="s">
        <v>270</v>
      </c>
      <c r="AA40" s="15" t="s">
        <v>270</v>
      </c>
      <c r="AB40" s="15" t="s">
        <v>270</v>
      </c>
      <c r="AC40" s="15" t="s">
        <v>270</v>
      </c>
    </row>
    <row r="41" spans="1:29">
      <c r="A41" t="s">
        <v>10</v>
      </c>
      <c r="B41" t="str">
        <f t="shared" si="11"/>
        <v>Bottom 50%</v>
      </c>
      <c r="C41" s="2">
        <v>107387</v>
      </c>
      <c r="D41" s="2">
        <v>11756</v>
      </c>
      <c r="E41" s="3">
        <v>1469299.3499999996</v>
      </c>
      <c r="G41" s="7">
        <f t="shared" si="14"/>
        <v>13.682283237263352</v>
      </c>
      <c r="H41" s="7">
        <f t="shared" si="15"/>
        <v>164.18739884716024</v>
      </c>
      <c r="I41" s="7">
        <f t="shared" si="16"/>
        <v>124.98293211976859</v>
      </c>
      <c r="J41" s="2">
        <f t="shared" si="17"/>
        <v>8948.9166666666661</v>
      </c>
      <c r="K41" s="18">
        <f t="shared" si="18"/>
        <v>9.1346546444368837</v>
      </c>
      <c r="M41" s="5">
        <f t="shared" si="19"/>
        <v>1.5744662096682227E-3</v>
      </c>
      <c r="N41" s="5">
        <f t="shared" si="19"/>
        <v>1.9006384502585974E-3</v>
      </c>
      <c r="O41" s="6">
        <f t="shared" si="19"/>
        <v>2.4425039240177457E-5</v>
      </c>
      <c r="Q41" s="11">
        <f t="shared" si="20"/>
        <v>3385168</v>
      </c>
      <c r="R41" s="11">
        <f t="shared" si="20"/>
        <v>392685</v>
      </c>
      <c r="S41" s="8">
        <f t="shared" si="20"/>
        <v>9977648.5199999996</v>
      </c>
      <c r="U41" s="6">
        <f t="shared" si="13"/>
        <v>4.9632009740938461E-2</v>
      </c>
      <c r="V41" s="6">
        <f t="shared" si="13"/>
        <v>6.3486918155818084E-2</v>
      </c>
      <c r="W41" s="6">
        <f t="shared" si="13"/>
        <v>1.6586440103284506E-4</v>
      </c>
      <c r="Y41" s="8">
        <f t="shared" si="21"/>
        <v>971551968246.04932</v>
      </c>
      <c r="Z41" s="15" t="s">
        <v>270</v>
      </c>
      <c r="AA41" s="15" t="s">
        <v>270</v>
      </c>
      <c r="AB41" s="15" t="s">
        <v>270</v>
      </c>
      <c r="AC41" s="15" t="s">
        <v>270</v>
      </c>
    </row>
    <row r="42" spans="1:29">
      <c r="A42" t="s">
        <v>11</v>
      </c>
      <c r="B42" t="str">
        <f t="shared" si="11"/>
        <v>Bottom 50%</v>
      </c>
      <c r="C42" s="2">
        <v>116039</v>
      </c>
      <c r="D42" s="2">
        <v>12655</v>
      </c>
      <c r="E42" s="3">
        <v>1708964.8499999996</v>
      </c>
      <c r="G42" s="7">
        <f t="shared" si="14"/>
        <v>14.727504114995817</v>
      </c>
      <c r="H42" s="7">
        <f t="shared" si="15"/>
        <v>176.7300493799498</v>
      </c>
      <c r="I42" s="7">
        <f t="shared" si="16"/>
        <v>135.04265902805213</v>
      </c>
      <c r="J42" s="2">
        <f t="shared" si="17"/>
        <v>9669.9166666666661</v>
      </c>
      <c r="K42" s="18">
        <f t="shared" si="18"/>
        <v>9.1694192018964831</v>
      </c>
      <c r="M42" s="5">
        <f t="shared" si="19"/>
        <v>1.7013184510573057E-3</v>
      </c>
      <c r="N42" s="5">
        <f t="shared" si="19"/>
        <v>2.0459832926184546E-3</v>
      </c>
      <c r="O42" s="6">
        <f t="shared" si="19"/>
        <v>2.8409141759529115E-5</v>
      </c>
      <c r="Q42" s="11">
        <f t="shared" ref="Q42:S57" si="22">+Q41+C42</f>
        <v>3501207</v>
      </c>
      <c r="R42" s="11">
        <f t="shared" si="22"/>
        <v>405340</v>
      </c>
      <c r="S42" s="8">
        <f t="shared" si="22"/>
        <v>11686613.369999999</v>
      </c>
      <c r="U42" s="6">
        <f t="shared" si="13"/>
        <v>5.1333328191995764E-2</v>
      </c>
      <c r="V42" s="6">
        <f t="shared" si="13"/>
        <v>6.5532901448436529E-2</v>
      </c>
      <c r="W42" s="6">
        <f t="shared" si="13"/>
        <v>1.9427354279237419E-4</v>
      </c>
      <c r="Y42" s="8">
        <f t="shared" si="21"/>
        <v>1047302395953.4032</v>
      </c>
      <c r="Z42" s="15" t="s">
        <v>270</v>
      </c>
      <c r="AA42" s="15" t="s">
        <v>270</v>
      </c>
      <c r="AB42" s="15" t="s">
        <v>270</v>
      </c>
      <c r="AC42" s="15" t="s">
        <v>270</v>
      </c>
    </row>
    <row r="43" spans="1:29">
      <c r="A43" t="s">
        <v>12</v>
      </c>
      <c r="B43" t="str">
        <f t="shared" si="11"/>
        <v>Bottom 50%</v>
      </c>
      <c r="C43" s="2">
        <v>111651</v>
      </c>
      <c r="D43" s="2">
        <v>12140</v>
      </c>
      <c r="E43" s="3">
        <v>1757975.1400000006</v>
      </c>
      <c r="G43" s="7">
        <f t="shared" si="14"/>
        <v>15.745269993103516</v>
      </c>
      <c r="H43" s="7">
        <f t="shared" si="15"/>
        <v>188.94323991724218</v>
      </c>
      <c r="I43" s="7">
        <f t="shared" si="16"/>
        <v>144.80849588138389</v>
      </c>
      <c r="J43" s="2">
        <f t="shared" si="17"/>
        <v>9304.25</v>
      </c>
      <c r="K43" s="18">
        <f t="shared" si="18"/>
        <v>9.1969522240527191</v>
      </c>
      <c r="M43" s="5">
        <f t="shared" si="19"/>
        <v>1.6369833106024633E-3</v>
      </c>
      <c r="N43" s="5">
        <f t="shared" si="19"/>
        <v>1.9627212305324405E-3</v>
      </c>
      <c r="O43" s="6">
        <f t="shared" si="19"/>
        <v>2.9223869035099272E-5</v>
      </c>
      <c r="Q43" s="11">
        <f t="shared" si="22"/>
        <v>3612858</v>
      </c>
      <c r="R43" s="11">
        <f t="shared" si="22"/>
        <v>417480</v>
      </c>
      <c r="S43" s="8">
        <f t="shared" si="22"/>
        <v>13444588.51</v>
      </c>
      <c r="U43" s="6">
        <f t="shared" si="13"/>
        <v>5.2970311502598226E-2</v>
      </c>
      <c r="V43" s="6">
        <f t="shared" si="13"/>
        <v>6.7495622678968969E-2</v>
      </c>
      <c r="W43" s="6">
        <f t="shared" si="13"/>
        <v>2.2349741182747345E-4</v>
      </c>
      <c r="Y43" s="8">
        <f t="shared" si="21"/>
        <v>1005334991772.0834</v>
      </c>
      <c r="Z43" s="15" t="s">
        <v>270</v>
      </c>
      <c r="AA43" s="15" t="s">
        <v>270</v>
      </c>
      <c r="AB43" s="15" t="s">
        <v>270</v>
      </c>
      <c r="AC43" s="15" t="s">
        <v>270</v>
      </c>
    </row>
    <row r="44" spans="1:29">
      <c r="A44" t="s">
        <v>13</v>
      </c>
      <c r="B44" t="str">
        <f t="shared" si="11"/>
        <v>Bottom 50%</v>
      </c>
      <c r="C44" s="2">
        <v>110648</v>
      </c>
      <c r="D44" s="2">
        <v>11971</v>
      </c>
      <c r="E44" s="3">
        <v>1855841</v>
      </c>
      <c r="G44" s="7">
        <f t="shared" si="14"/>
        <v>16.77247668281397</v>
      </c>
      <c r="H44" s="7">
        <f t="shared" si="15"/>
        <v>201.26972019376763</v>
      </c>
      <c r="I44" s="7">
        <f t="shared" si="16"/>
        <v>155.0280678305906</v>
      </c>
      <c r="J44" s="2">
        <f t="shared" si="17"/>
        <v>9220.6666666666661</v>
      </c>
      <c r="K44" s="18">
        <f t="shared" si="18"/>
        <v>9.2430039261548735</v>
      </c>
      <c r="M44" s="5">
        <f t="shared" si="19"/>
        <v>1.6222777167382411E-3</v>
      </c>
      <c r="N44" s="5">
        <f t="shared" si="19"/>
        <v>1.9353983402556711E-3</v>
      </c>
      <c r="O44" s="6">
        <f t="shared" si="19"/>
        <v>3.0850751583419799E-5</v>
      </c>
      <c r="Q44" s="11">
        <f t="shared" si="22"/>
        <v>3723506</v>
      </c>
      <c r="R44" s="11">
        <f t="shared" si="22"/>
        <v>429451</v>
      </c>
      <c r="S44" s="8">
        <f t="shared" si="22"/>
        <v>15300429.51</v>
      </c>
      <c r="U44" s="6">
        <f t="shared" si="13"/>
        <v>5.459258921933647E-2</v>
      </c>
      <c r="V44" s="6">
        <f t="shared" si="13"/>
        <v>6.9431021019224645E-2</v>
      </c>
      <c r="W44" s="6">
        <f t="shared" si="13"/>
        <v>2.5434816341089327E-4</v>
      </c>
      <c r="Y44" s="8">
        <f t="shared" si="21"/>
        <v>993942212564.29724</v>
      </c>
      <c r="Z44" s="15" t="s">
        <v>270</v>
      </c>
      <c r="AA44" s="15" t="s">
        <v>270</v>
      </c>
      <c r="AB44" s="15" t="s">
        <v>270</v>
      </c>
      <c r="AC44" s="15" t="s">
        <v>270</v>
      </c>
    </row>
    <row r="45" spans="1:29">
      <c r="A45" t="s">
        <v>14</v>
      </c>
      <c r="B45" t="str">
        <f t="shared" si="11"/>
        <v>Bottom 50%</v>
      </c>
      <c r="C45" s="2">
        <v>115815</v>
      </c>
      <c r="D45" s="2">
        <v>12431</v>
      </c>
      <c r="E45" s="3">
        <v>2049725.5499999989</v>
      </c>
      <c r="G45" s="7">
        <f t="shared" si="14"/>
        <v>17.69827353969692</v>
      </c>
      <c r="H45" s="7">
        <f t="shared" si="15"/>
        <v>212.37928247636304</v>
      </c>
      <c r="I45" s="7">
        <f t="shared" si="16"/>
        <v>164.8882270131123</v>
      </c>
      <c r="J45" s="2">
        <f t="shared" si="17"/>
        <v>9651.25</v>
      </c>
      <c r="K45" s="18">
        <f t="shared" si="18"/>
        <v>9.316627785375271</v>
      </c>
      <c r="M45" s="5">
        <f t="shared" si="19"/>
        <v>1.6980342506329931E-3</v>
      </c>
      <c r="N45" s="5">
        <f t="shared" si="19"/>
        <v>2.0097683374587123E-3</v>
      </c>
      <c r="O45" s="6">
        <f t="shared" si="19"/>
        <v>3.4073810071680976E-5</v>
      </c>
      <c r="Q45" s="11">
        <f t="shared" si="22"/>
        <v>3839321</v>
      </c>
      <c r="R45" s="11">
        <f t="shared" si="22"/>
        <v>441882</v>
      </c>
      <c r="S45" s="8">
        <f t="shared" si="22"/>
        <v>17350155.059999999</v>
      </c>
      <c r="U45" s="6">
        <f t="shared" si="13"/>
        <v>5.6290623469969464E-2</v>
      </c>
      <c r="V45" s="6">
        <f t="shared" si="13"/>
        <v>7.1440789356683354E-2</v>
      </c>
      <c r="W45" s="6">
        <f t="shared" si="13"/>
        <v>2.8842197348257425E-4</v>
      </c>
      <c r="Y45" s="8">
        <f t="shared" si="21"/>
        <v>1038131720676.5801</v>
      </c>
      <c r="Z45" s="15" t="s">
        <v>270</v>
      </c>
      <c r="AA45" s="15" t="s">
        <v>270</v>
      </c>
      <c r="AB45" s="15" t="s">
        <v>270</v>
      </c>
      <c r="AC45" s="15" t="s">
        <v>270</v>
      </c>
    </row>
    <row r="46" spans="1:29">
      <c r="A46" t="s">
        <v>15</v>
      </c>
      <c r="B46" t="str">
        <f t="shared" si="11"/>
        <v>Bottom 50%</v>
      </c>
      <c r="C46" s="2">
        <v>111891</v>
      </c>
      <c r="D46" s="2">
        <v>11912</v>
      </c>
      <c r="E46" s="3">
        <v>2083996.870000001</v>
      </c>
      <c r="G46" s="7">
        <f t="shared" si="14"/>
        <v>18.625241261584943</v>
      </c>
      <c r="H46" s="7">
        <f t="shared" si="15"/>
        <v>223.5028951390193</v>
      </c>
      <c r="I46" s="7">
        <f t="shared" si="16"/>
        <v>174.94936786433857</v>
      </c>
      <c r="J46" s="2">
        <f t="shared" si="17"/>
        <v>9324.25</v>
      </c>
      <c r="K46" s="18">
        <f t="shared" si="18"/>
        <v>9.3931329751511079</v>
      </c>
      <c r="M46" s="5">
        <f t="shared" si="19"/>
        <v>1.6405020967713701E-3</v>
      </c>
      <c r="N46" s="5">
        <f t="shared" si="19"/>
        <v>1.9258595797448463E-3</v>
      </c>
      <c r="O46" s="6">
        <f t="shared" si="19"/>
        <v>3.4643522660074027E-5</v>
      </c>
      <c r="Q46" s="11">
        <f t="shared" si="22"/>
        <v>3951212</v>
      </c>
      <c r="R46" s="11">
        <f t="shared" si="22"/>
        <v>453794</v>
      </c>
      <c r="S46" s="8">
        <f t="shared" si="22"/>
        <v>19434151.93</v>
      </c>
      <c r="U46" s="6">
        <f t="shared" si="13"/>
        <v>5.7931125566740835E-2</v>
      </c>
      <c r="V46" s="6">
        <f t="shared" si="13"/>
        <v>7.3366648936428205E-2</v>
      </c>
      <c r="W46" s="6">
        <f t="shared" si="13"/>
        <v>3.2306549614264827E-4</v>
      </c>
      <c r="Y46" s="8">
        <f t="shared" si="21"/>
        <v>1000807873238.7062</v>
      </c>
      <c r="Z46" s="15" t="s">
        <v>270</v>
      </c>
      <c r="AA46" s="15" t="s">
        <v>270</v>
      </c>
      <c r="AB46" s="15" t="s">
        <v>270</v>
      </c>
      <c r="AC46" s="15" t="s">
        <v>270</v>
      </c>
    </row>
    <row r="47" spans="1:29">
      <c r="A47" t="s">
        <v>16</v>
      </c>
      <c r="B47" t="str">
        <f t="shared" si="11"/>
        <v>Bottom 50%</v>
      </c>
      <c r="C47" s="2">
        <v>108383</v>
      </c>
      <c r="D47" s="2">
        <v>11544</v>
      </c>
      <c r="E47" s="3">
        <v>2134632.7100000009</v>
      </c>
      <c r="G47" s="7">
        <f t="shared" si="14"/>
        <v>19.695272413570404</v>
      </c>
      <c r="H47" s="7">
        <f t="shared" si="15"/>
        <v>236.34326896284483</v>
      </c>
      <c r="I47" s="7">
        <f t="shared" si="16"/>
        <v>184.9127434164935</v>
      </c>
      <c r="J47" s="2">
        <f t="shared" si="17"/>
        <v>9031.9166666666661</v>
      </c>
      <c r="K47" s="18">
        <f t="shared" si="18"/>
        <v>9.3886867636867635</v>
      </c>
      <c r="M47" s="5">
        <f t="shared" si="19"/>
        <v>1.5890691722691851E-3</v>
      </c>
      <c r="N47" s="5">
        <f t="shared" si="19"/>
        <v>1.866363581982413E-3</v>
      </c>
      <c r="O47" s="6">
        <f t="shared" si="19"/>
        <v>3.5485272422611762E-5</v>
      </c>
      <c r="Q47" s="11">
        <f t="shared" si="22"/>
        <v>4059595</v>
      </c>
      <c r="R47" s="11">
        <f t="shared" si="22"/>
        <v>465338</v>
      </c>
      <c r="S47" s="8">
        <f t="shared" si="22"/>
        <v>21568784.640000001</v>
      </c>
      <c r="U47" s="6">
        <f t="shared" si="13"/>
        <v>5.9520194739010018E-2</v>
      </c>
      <c r="V47" s="6">
        <f t="shared" si="13"/>
        <v>7.5233012518410622E-2</v>
      </c>
      <c r="W47" s="6">
        <f t="shared" si="13"/>
        <v>3.5855076856526001E-4</v>
      </c>
      <c r="Y47" s="8">
        <f t="shared" si="21"/>
        <v>967029080992.3927</v>
      </c>
      <c r="Z47" s="15" t="s">
        <v>270</v>
      </c>
      <c r="AA47" s="15" t="s">
        <v>270</v>
      </c>
      <c r="AB47" s="15" t="s">
        <v>270</v>
      </c>
      <c r="AC47" s="15" t="s">
        <v>270</v>
      </c>
    </row>
    <row r="48" spans="1:29">
      <c r="A48" t="s">
        <v>17</v>
      </c>
      <c r="B48" t="str">
        <f t="shared" si="11"/>
        <v>Bottom 50%</v>
      </c>
      <c r="C48" s="2">
        <v>108753</v>
      </c>
      <c r="D48" s="2">
        <v>11422</v>
      </c>
      <c r="E48" s="3">
        <v>2227302.2800000012</v>
      </c>
      <c r="G48" s="7">
        <f t="shared" si="14"/>
        <v>20.48037552987045</v>
      </c>
      <c r="H48" s="7">
        <f t="shared" si="15"/>
        <v>245.7645063584454</v>
      </c>
      <c r="I48" s="7">
        <f t="shared" si="16"/>
        <v>195.00107511819306</v>
      </c>
      <c r="J48" s="2">
        <f t="shared" si="17"/>
        <v>9062.75</v>
      </c>
      <c r="K48" s="18">
        <f t="shared" si="18"/>
        <v>9.5213622833129055</v>
      </c>
      <c r="M48" s="5">
        <f t="shared" si="19"/>
        <v>1.5944939676129162E-3</v>
      </c>
      <c r="N48" s="5">
        <f t="shared" si="19"/>
        <v>1.8466393653329108E-3</v>
      </c>
      <c r="O48" s="6">
        <f t="shared" si="19"/>
        <v>3.7025773943707772E-5</v>
      </c>
      <c r="Q48" s="11">
        <f t="shared" si="22"/>
        <v>4168348</v>
      </c>
      <c r="R48" s="11">
        <f t="shared" si="22"/>
        <v>476760</v>
      </c>
      <c r="S48" s="8">
        <f t="shared" si="22"/>
        <v>23796086.920000002</v>
      </c>
      <c r="U48" s="6">
        <f t="shared" si="13"/>
        <v>6.1114688706622934E-2</v>
      </c>
      <c r="V48" s="6">
        <f t="shared" si="13"/>
        <v>7.7079651883743522E-2</v>
      </c>
      <c r="W48" s="6">
        <f t="shared" si="13"/>
        <v>3.9557654250896778E-4</v>
      </c>
      <c r="Y48" s="8">
        <f t="shared" si="21"/>
        <v>968564183948.43604</v>
      </c>
      <c r="Z48" s="15" t="s">
        <v>270</v>
      </c>
      <c r="AA48" s="15" t="s">
        <v>270</v>
      </c>
      <c r="AB48" s="15" t="s">
        <v>270</v>
      </c>
      <c r="AC48" s="15" t="s">
        <v>270</v>
      </c>
    </row>
    <row r="49" spans="1:29">
      <c r="A49" t="s">
        <v>18</v>
      </c>
      <c r="B49" t="str">
        <f t="shared" si="11"/>
        <v>Bottom 50%</v>
      </c>
      <c r="C49" s="2">
        <v>113241</v>
      </c>
      <c r="D49" s="2">
        <v>11960</v>
      </c>
      <c r="E49" s="3">
        <v>2452002.7799999975</v>
      </c>
      <c r="G49" s="7">
        <f t="shared" si="14"/>
        <v>21.652959440485315</v>
      </c>
      <c r="H49" s="7">
        <f t="shared" si="15"/>
        <v>259.83551328582377</v>
      </c>
      <c r="I49" s="7">
        <f t="shared" si="16"/>
        <v>205.01695484949812</v>
      </c>
      <c r="J49" s="2">
        <f t="shared" si="17"/>
        <v>9436.75</v>
      </c>
      <c r="K49" s="18">
        <f t="shared" si="18"/>
        <v>9.4683110367892969</v>
      </c>
      <c r="M49" s="5">
        <f t="shared" si="19"/>
        <v>1.6602952689714697E-3</v>
      </c>
      <c r="N49" s="5">
        <f t="shared" si="19"/>
        <v>1.9336199272790766E-3</v>
      </c>
      <c r="O49" s="6">
        <f t="shared" si="19"/>
        <v>4.076110434441026E-5</v>
      </c>
      <c r="Q49" s="11">
        <f t="shared" si="22"/>
        <v>4281589</v>
      </c>
      <c r="R49" s="11">
        <f t="shared" si="22"/>
        <v>488720</v>
      </c>
      <c r="S49" s="8">
        <f t="shared" si="22"/>
        <v>26248089.699999999</v>
      </c>
      <c r="U49" s="6">
        <f t="shared" si="13"/>
        <v>6.2774983975594403E-2</v>
      </c>
      <c r="V49" s="6">
        <f t="shared" si="13"/>
        <v>7.9013271811022606E-2</v>
      </c>
      <c r="W49" s="6">
        <f t="shared" si="13"/>
        <v>4.3633764685337806E-4</v>
      </c>
      <c r="Y49" s="8">
        <f t="shared" si="21"/>
        <v>1005791152467.5603</v>
      </c>
      <c r="Z49" s="15" t="s">
        <v>270</v>
      </c>
      <c r="AA49" s="15" t="s">
        <v>270</v>
      </c>
      <c r="AB49" s="15" t="s">
        <v>270</v>
      </c>
      <c r="AC49" s="15" t="s">
        <v>270</v>
      </c>
    </row>
    <row r="50" spans="1:29">
      <c r="A50" t="s">
        <v>19</v>
      </c>
      <c r="B50" t="str">
        <f t="shared" si="11"/>
        <v>Bottom 50%</v>
      </c>
      <c r="C50" s="2">
        <v>111971</v>
      </c>
      <c r="D50" s="2">
        <v>11721</v>
      </c>
      <c r="E50" s="3">
        <v>2519580.3100000024</v>
      </c>
      <c r="G50" s="7">
        <f t="shared" si="14"/>
        <v>22.502079199078356</v>
      </c>
      <c r="H50" s="7">
        <f t="shared" si="15"/>
        <v>270.02495038894028</v>
      </c>
      <c r="I50" s="7">
        <f t="shared" si="16"/>
        <v>214.96291357392735</v>
      </c>
      <c r="J50" s="2">
        <f t="shared" si="17"/>
        <v>9330.9166666666661</v>
      </c>
      <c r="K50" s="18">
        <f t="shared" si="18"/>
        <v>9.553024485965361</v>
      </c>
      <c r="M50" s="5">
        <f t="shared" si="19"/>
        <v>1.6416750254943388E-3</v>
      </c>
      <c r="N50" s="5">
        <f t="shared" si="19"/>
        <v>1.8949798635148878E-3</v>
      </c>
      <c r="O50" s="6">
        <f t="shared" si="19"/>
        <v>4.1884485922170015E-5</v>
      </c>
      <c r="Q50" s="11">
        <f t="shared" si="22"/>
        <v>4393560</v>
      </c>
      <c r="R50" s="11">
        <f t="shared" si="22"/>
        <v>500441</v>
      </c>
      <c r="S50" s="8">
        <f t="shared" si="22"/>
        <v>28767670.010000002</v>
      </c>
      <c r="U50" s="6">
        <f t="shared" si="13"/>
        <v>6.4416659001088741E-2</v>
      </c>
      <c r="V50" s="6">
        <f t="shared" si="13"/>
        <v>8.0908251674537496E-2</v>
      </c>
      <c r="W50" s="6">
        <f t="shared" si="13"/>
        <v>4.7822213277554809E-4</v>
      </c>
      <c r="Y50" s="8">
        <f t="shared" si="21"/>
        <v>992549032562.53101</v>
      </c>
      <c r="Z50" s="15" t="s">
        <v>270</v>
      </c>
      <c r="AA50" s="15" t="s">
        <v>270</v>
      </c>
      <c r="AB50" s="15" t="s">
        <v>270</v>
      </c>
      <c r="AC50" s="15" t="s">
        <v>270</v>
      </c>
    </row>
    <row r="51" spans="1:29">
      <c r="A51" t="s">
        <v>20</v>
      </c>
      <c r="B51" t="str">
        <f t="shared" si="11"/>
        <v>Bottom 50%</v>
      </c>
      <c r="C51" s="2">
        <v>111841</v>
      </c>
      <c r="D51" s="2">
        <v>11679</v>
      </c>
      <c r="E51" s="3">
        <v>2627729.8999999985</v>
      </c>
      <c r="G51" s="7">
        <f t="shared" si="14"/>
        <v>23.495228941085994</v>
      </c>
      <c r="H51" s="7">
        <f t="shared" si="15"/>
        <v>281.94274729303191</v>
      </c>
      <c r="I51" s="7">
        <f t="shared" si="16"/>
        <v>224.99613836801083</v>
      </c>
      <c r="J51" s="2">
        <f t="shared" si="17"/>
        <v>9320.0833333333339</v>
      </c>
      <c r="K51" s="18">
        <f t="shared" si="18"/>
        <v>9.5762479664354831</v>
      </c>
      <c r="M51" s="5">
        <f t="shared" si="19"/>
        <v>1.6397690163195144E-3</v>
      </c>
      <c r="N51" s="5">
        <f t="shared" si="19"/>
        <v>1.8881895594224361E-3</v>
      </c>
      <c r="O51" s="6">
        <f t="shared" si="19"/>
        <v>4.3682321046482164E-5</v>
      </c>
      <c r="Q51" s="11">
        <f t="shared" si="22"/>
        <v>4505401</v>
      </c>
      <c r="R51" s="11">
        <f t="shared" si="22"/>
        <v>512120</v>
      </c>
      <c r="S51" s="8">
        <f t="shared" si="22"/>
        <v>31395399.91</v>
      </c>
      <c r="U51" s="6">
        <f t="shared" si="13"/>
        <v>6.6056428017408256E-2</v>
      </c>
      <c r="V51" s="6">
        <f t="shared" si="13"/>
        <v>8.2796441233959933E-2</v>
      </c>
      <c r="W51" s="6">
        <f t="shared" si="13"/>
        <v>5.219044538220302E-4</v>
      </c>
      <c r="Y51" s="8">
        <f t="shared" si="21"/>
        <v>989106810043.34534</v>
      </c>
      <c r="Z51" s="15" t="s">
        <v>270</v>
      </c>
      <c r="AA51" s="15" t="s">
        <v>270</v>
      </c>
      <c r="AB51" s="15" t="s">
        <v>270</v>
      </c>
      <c r="AC51" s="15" t="s">
        <v>270</v>
      </c>
    </row>
    <row r="52" spans="1:29">
      <c r="A52" t="s">
        <v>21</v>
      </c>
      <c r="B52" t="str">
        <f t="shared" si="11"/>
        <v>Bottom 50%</v>
      </c>
      <c r="C52" s="2">
        <v>111366</v>
      </c>
      <c r="D52" s="2">
        <v>11597</v>
      </c>
      <c r="E52" s="3">
        <v>2724627.1100000031</v>
      </c>
      <c r="G52" s="7">
        <f t="shared" si="14"/>
        <v>24.465520086920634</v>
      </c>
      <c r="H52" s="7">
        <f t="shared" si="15"/>
        <v>293.58624104304761</v>
      </c>
      <c r="I52" s="7">
        <f t="shared" si="16"/>
        <v>234.94240838147823</v>
      </c>
      <c r="J52" s="2">
        <f t="shared" si="17"/>
        <v>9280.5</v>
      </c>
      <c r="K52" s="18">
        <f t="shared" si="18"/>
        <v>9.6030007760627747</v>
      </c>
      <c r="M52" s="5">
        <f t="shared" si="19"/>
        <v>1.6328047520268868E-3</v>
      </c>
      <c r="N52" s="5">
        <f t="shared" si="19"/>
        <v>1.8749322990514591E-3</v>
      </c>
      <c r="O52" s="6">
        <f t="shared" si="19"/>
        <v>4.5293101148245522E-5</v>
      </c>
      <c r="Q52" s="11">
        <f t="shared" si="22"/>
        <v>4616767</v>
      </c>
      <c r="R52" s="11">
        <f t="shared" si="22"/>
        <v>523717</v>
      </c>
      <c r="S52" s="8">
        <f t="shared" si="22"/>
        <v>34120027.020000003</v>
      </c>
      <c r="U52" s="6">
        <f t="shared" si="13"/>
        <v>6.7689232769435143E-2</v>
      </c>
      <c r="V52" s="6">
        <f t="shared" si="13"/>
        <v>8.4671373533011393E-2</v>
      </c>
      <c r="W52" s="6">
        <f t="shared" si="13"/>
        <v>5.6719755497027576E-4</v>
      </c>
      <c r="Y52" s="8">
        <f t="shared" si="21"/>
        <v>982680866801.10193</v>
      </c>
      <c r="Z52" s="15" t="s">
        <v>270</v>
      </c>
      <c r="AA52" s="15" t="s">
        <v>270</v>
      </c>
      <c r="AB52" s="15" t="s">
        <v>270</v>
      </c>
      <c r="AC52" s="15" t="s">
        <v>270</v>
      </c>
    </row>
    <row r="53" spans="1:29">
      <c r="A53" t="s">
        <v>22</v>
      </c>
      <c r="B53" t="str">
        <f t="shared" si="11"/>
        <v>Bottom 50%</v>
      </c>
      <c r="C53" s="2">
        <v>112863</v>
      </c>
      <c r="D53" s="2">
        <v>11652</v>
      </c>
      <c r="E53" s="3">
        <v>2854155.5399999991</v>
      </c>
      <c r="G53" s="7">
        <f t="shared" si="14"/>
        <v>25.288673347332598</v>
      </c>
      <c r="H53" s="7">
        <f t="shared" si="15"/>
        <v>303.46408016799114</v>
      </c>
      <c r="I53" s="7">
        <f t="shared" si="16"/>
        <v>244.94984037075173</v>
      </c>
      <c r="J53" s="2">
        <f t="shared" si="17"/>
        <v>9405.25</v>
      </c>
      <c r="K53" s="18">
        <f t="shared" si="18"/>
        <v>9.686148300720907</v>
      </c>
      <c r="M53" s="5">
        <f t="shared" si="19"/>
        <v>1.6547531807554418E-3</v>
      </c>
      <c r="N53" s="5">
        <f t="shared" si="19"/>
        <v>1.8838243639344315E-3</v>
      </c>
      <c r="O53" s="6">
        <f t="shared" si="19"/>
        <v>4.744632947810797E-5</v>
      </c>
      <c r="Q53" s="11">
        <f t="shared" si="22"/>
        <v>4729630</v>
      </c>
      <c r="R53" s="11">
        <f t="shared" si="22"/>
        <v>535369</v>
      </c>
      <c r="S53" s="8">
        <f t="shared" si="22"/>
        <v>36974182.560000002</v>
      </c>
      <c r="U53" s="6">
        <f t="shared" si="13"/>
        <v>6.934398595019059E-2</v>
      </c>
      <c r="V53" s="6">
        <f t="shared" si="13"/>
        <v>8.6555197896945824E-2</v>
      </c>
      <c r="W53" s="6">
        <f t="shared" si="13"/>
        <v>6.1464388444838368E-4</v>
      </c>
      <c r="Y53" s="8">
        <f t="shared" si="21"/>
        <v>993979163715.98901</v>
      </c>
      <c r="Z53" s="15" t="s">
        <v>270</v>
      </c>
      <c r="AA53" s="15" t="s">
        <v>270</v>
      </c>
      <c r="AB53" s="15" t="s">
        <v>270</v>
      </c>
      <c r="AC53" s="15" t="s">
        <v>270</v>
      </c>
    </row>
    <row r="54" spans="1:29">
      <c r="A54" t="s">
        <v>23</v>
      </c>
      <c r="B54" t="str">
        <f t="shared" si="11"/>
        <v>Bottom 50%</v>
      </c>
      <c r="C54" s="2">
        <v>119030</v>
      </c>
      <c r="D54" s="2">
        <v>12212</v>
      </c>
      <c r="E54" s="3">
        <v>3114092.9799999967</v>
      </c>
      <c r="G54" s="7">
        <f t="shared" si="14"/>
        <v>26.162253045450701</v>
      </c>
      <c r="H54" s="7">
        <f t="shared" si="15"/>
        <v>313.94703654540842</v>
      </c>
      <c r="I54" s="7">
        <f t="shared" si="16"/>
        <v>255.00270062233841</v>
      </c>
      <c r="J54" s="2">
        <f t="shared" si="17"/>
        <v>9919.1666666666661</v>
      </c>
      <c r="K54" s="18">
        <f t="shared" si="18"/>
        <v>9.7469701932525386</v>
      </c>
      <c r="M54" s="5">
        <f t="shared" si="19"/>
        <v>1.7451713236873044E-3</v>
      </c>
      <c r="N54" s="5">
        <f t="shared" si="19"/>
        <v>1.9743617518337862E-3</v>
      </c>
      <c r="O54" s="6">
        <f t="shared" si="19"/>
        <v>5.1767424544263969E-5</v>
      </c>
      <c r="Q54" s="11">
        <f t="shared" si="22"/>
        <v>4848660</v>
      </c>
      <c r="R54" s="11">
        <f t="shared" si="22"/>
        <v>547581</v>
      </c>
      <c r="S54" s="8">
        <f t="shared" si="22"/>
        <v>40088275.539999999</v>
      </c>
      <c r="U54" s="6">
        <f t="shared" si="13"/>
        <v>7.1089157273877893E-2</v>
      </c>
      <c r="V54" s="6">
        <f t="shared" si="13"/>
        <v>8.8529559648779607E-2</v>
      </c>
      <c r="W54" s="6">
        <f t="shared" si="13"/>
        <v>6.6641130899264766E-4</v>
      </c>
      <c r="Y54" s="8">
        <f t="shared" si="21"/>
        <v>1046154809573.7954</v>
      </c>
      <c r="Z54" s="15" t="s">
        <v>270</v>
      </c>
      <c r="AA54" s="15" t="s">
        <v>270</v>
      </c>
      <c r="AB54" s="15" t="s">
        <v>270</v>
      </c>
      <c r="AC54" s="15" t="s">
        <v>270</v>
      </c>
    </row>
    <row r="55" spans="1:29">
      <c r="A55" t="s">
        <v>24</v>
      </c>
      <c r="B55" t="str">
        <f t="shared" si="11"/>
        <v>Bottom 50%</v>
      </c>
      <c r="C55" s="2">
        <v>114093</v>
      </c>
      <c r="D55" s="2">
        <v>11686</v>
      </c>
      <c r="E55" s="3">
        <v>3097072.5399999991</v>
      </c>
      <c r="G55" s="7">
        <f t="shared" si="14"/>
        <v>27.145158248095843</v>
      </c>
      <c r="H55" s="7">
        <f t="shared" si="15"/>
        <v>325.74189897715013</v>
      </c>
      <c r="I55" s="7">
        <f t="shared" si="16"/>
        <v>265.0241776484682</v>
      </c>
      <c r="J55" s="2">
        <f t="shared" si="17"/>
        <v>9507.75</v>
      </c>
      <c r="K55" s="18">
        <f t="shared" si="18"/>
        <v>9.7632209481430774</v>
      </c>
      <c r="M55" s="5">
        <f t="shared" si="19"/>
        <v>1.6727869598710881E-3</v>
      </c>
      <c r="N55" s="5">
        <f t="shared" si="19"/>
        <v>1.889321276771178E-3</v>
      </c>
      <c r="O55" s="6">
        <f t="shared" si="19"/>
        <v>5.1484483620833339E-5</v>
      </c>
      <c r="Q55" s="11">
        <f t="shared" si="22"/>
        <v>4962753</v>
      </c>
      <c r="R55" s="11">
        <f t="shared" si="22"/>
        <v>559267</v>
      </c>
      <c r="S55" s="8">
        <f t="shared" si="22"/>
        <v>43185348.079999998</v>
      </c>
      <c r="U55" s="6">
        <f t="shared" si="13"/>
        <v>7.2761944233748974E-2</v>
      </c>
      <c r="V55" s="6">
        <f t="shared" si="13"/>
        <v>9.0418880925550782E-2</v>
      </c>
      <c r="W55" s="6">
        <f t="shared" si="13"/>
        <v>7.17895792613481E-4</v>
      </c>
      <c r="Y55" s="8">
        <f t="shared" si="21"/>
        <v>1000461477772.0017</v>
      </c>
      <c r="Z55" s="15" t="s">
        <v>270</v>
      </c>
      <c r="AA55" s="15" t="s">
        <v>270</v>
      </c>
      <c r="AB55" s="15" t="s">
        <v>270</v>
      </c>
      <c r="AC55" s="15" t="s">
        <v>270</v>
      </c>
    </row>
    <row r="56" spans="1:29">
      <c r="A56" t="s">
        <v>25</v>
      </c>
      <c r="B56" t="str">
        <f t="shared" si="11"/>
        <v>Bottom 50%</v>
      </c>
      <c r="C56" s="2">
        <v>113285</v>
      </c>
      <c r="D56" s="2">
        <v>11548</v>
      </c>
      <c r="E56" s="3">
        <v>3175143.5200000033</v>
      </c>
      <c r="G56" s="7">
        <f t="shared" si="14"/>
        <v>28.027925321092848</v>
      </c>
      <c r="H56" s="7">
        <f t="shared" si="15"/>
        <v>336.33510385311416</v>
      </c>
      <c r="I56" s="7">
        <f t="shared" si="16"/>
        <v>274.95181156910314</v>
      </c>
      <c r="J56" s="2">
        <f t="shared" si="17"/>
        <v>9440.4166666666661</v>
      </c>
      <c r="K56" s="18">
        <f t="shared" si="18"/>
        <v>9.8099237963283681</v>
      </c>
      <c r="M56" s="5">
        <f t="shared" si="19"/>
        <v>1.6609403797691025E-3</v>
      </c>
      <c r="N56" s="5">
        <f t="shared" si="19"/>
        <v>1.8670102776102656E-3</v>
      </c>
      <c r="O56" s="6">
        <f t="shared" si="19"/>
        <v>5.2782304075201064E-5</v>
      </c>
      <c r="Q56" s="11">
        <f t="shared" si="22"/>
        <v>5076038</v>
      </c>
      <c r="R56" s="11">
        <f t="shared" si="22"/>
        <v>570815</v>
      </c>
      <c r="S56" s="8">
        <f t="shared" si="22"/>
        <v>46360491.600000001</v>
      </c>
      <c r="U56" s="6">
        <f t="shared" si="13"/>
        <v>7.4422884613518078E-2</v>
      </c>
      <c r="V56" s="6">
        <f t="shared" si="13"/>
        <v>9.2285891203161052E-2</v>
      </c>
      <c r="W56" s="6">
        <f t="shared" si="13"/>
        <v>7.7067809668868214E-4</v>
      </c>
      <c r="Y56" s="8">
        <f t="shared" si="21"/>
        <v>991325646042.92798</v>
      </c>
      <c r="Z56" s="15" t="s">
        <v>270</v>
      </c>
      <c r="AA56" s="15" t="s">
        <v>270</v>
      </c>
      <c r="AB56" s="15" t="s">
        <v>270</v>
      </c>
      <c r="AC56" s="15" t="s">
        <v>270</v>
      </c>
    </row>
    <row r="57" spans="1:29">
      <c r="A57" t="s">
        <v>26</v>
      </c>
      <c r="B57" t="str">
        <f t="shared" si="11"/>
        <v>Bottom 50%</v>
      </c>
      <c r="C57" s="2">
        <v>112158</v>
      </c>
      <c r="D57" s="2">
        <v>11325</v>
      </c>
      <c r="E57" s="3">
        <v>3227796.4699999988</v>
      </c>
      <c r="G57" s="7">
        <f t="shared" si="14"/>
        <v>28.779012375398981</v>
      </c>
      <c r="H57" s="7">
        <f t="shared" si="15"/>
        <v>345.34814850478779</v>
      </c>
      <c r="I57" s="7">
        <f t="shared" si="16"/>
        <v>285.01514083885201</v>
      </c>
      <c r="J57" s="2">
        <f t="shared" si="17"/>
        <v>9346.5</v>
      </c>
      <c r="K57" s="18">
        <f t="shared" si="18"/>
        <v>9.9035761589403979</v>
      </c>
      <c r="M57" s="5">
        <f t="shared" si="19"/>
        <v>1.6444167463842787E-3</v>
      </c>
      <c r="N57" s="5">
        <f t="shared" si="19"/>
        <v>1.8309569963574869E-3</v>
      </c>
      <c r="O57" s="6">
        <f t="shared" si="19"/>
        <v>5.3657585460074062E-5</v>
      </c>
      <c r="Q57" s="11">
        <f t="shared" si="22"/>
        <v>5188196</v>
      </c>
      <c r="R57" s="11">
        <f t="shared" si="22"/>
        <v>582140</v>
      </c>
      <c r="S57" s="8">
        <f t="shared" si="22"/>
        <v>49588288.07</v>
      </c>
      <c r="U57" s="6">
        <f t="shared" si="13"/>
        <v>7.6067301359902362E-2</v>
      </c>
      <c r="V57" s="6">
        <f t="shared" si="13"/>
        <v>9.411684819951853E-2</v>
      </c>
      <c r="W57" s="6">
        <f t="shared" si="13"/>
        <v>8.2433568214875614E-4</v>
      </c>
      <c r="Y57" s="8">
        <f t="shared" si="21"/>
        <v>979737854347.85681</v>
      </c>
      <c r="Z57" s="15" t="s">
        <v>270</v>
      </c>
      <c r="AA57" s="15" t="s">
        <v>270</v>
      </c>
      <c r="AB57" s="15" t="s">
        <v>270</v>
      </c>
      <c r="AC57" s="15" t="s">
        <v>270</v>
      </c>
    </row>
    <row r="58" spans="1:29">
      <c r="A58" t="s">
        <v>27</v>
      </c>
      <c r="B58" t="str">
        <f t="shared" si="11"/>
        <v>Bottom 50%</v>
      </c>
      <c r="C58" s="2">
        <v>113663</v>
      </c>
      <c r="D58" s="2">
        <v>11476</v>
      </c>
      <c r="E58" s="3">
        <v>3385522.4399999976</v>
      </c>
      <c r="G58" s="7">
        <f t="shared" si="14"/>
        <v>29.785615723674351</v>
      </c>
      <c r="H58" s="7">
        <f t="shared" si="15"/>
        <v>357.42738868409219</v>
      </c>
      <c r="I58" s="7">
        <f t="shared" si="16"/>
        <v>295.00892645521066</v>
      </c>
      <c r="J58" s="2">
        <f t="shared" si="17"/>
        <v>9471.9166666666661</v>
      </c>
      <c r="K58" s="18">
        <f t="shared" si="18"/>
        <v>9.904409201812479</v>
      </c>
      <c r="M58" s="5">
        <f t="shared" si="19"/>
        <v>1.6664824679851304E-3</v>
      </c>
      <c r="N58" s="5">
        <f t="shared" si="19"/>
        <v>1.8553697563089199E-3</v>
      </c>
      <c r="O58" s="6">
        <f t="shared" si="19"/>
        <v>5.6279558311586607E-5</v>
      </c>
      <c r="Q58" s="11">
        <f t="shared" ref="Q58:S73" si="23">+Q57+C58</f>
        <v>5301859</v>
      </c>
      <c r="R58" s="11">
        <f t="shared" si="23"/>
        <v>593616</v>
      </c>
      <c r="S58" s="8">
        <f t="shared" si="23"/>
        <v>52973810.509999998</v>
      </c>
      <c r="U58" s="6">
        <f t="shared" si="13"/>
        <v>7.7733783827887495E-2</v>
      </c>
      <c r="V58" s="6">
        <f t="shared" si="13"/>
        <v>9.5972217955827457E-2</v>
      </c>
      <c r="W58" s="6">
        <f t="shared" si="13"/>
        <v>8.8061524046034278E-4</v>
      </c>
      <c r="Y58" s="8">
        <f t="shared" si="21"/>
        <v>990543102993.95569</v>
      </c>
      <c r="Z58" s="15" t="s">
        <v>270</v>
      </c>
      <c r="AA58" s="15" t="s">
        <v>270</v>
      </c>
      <c r="AB58" s="15" t="s">
        <v>270</v>
      </c>
      <c r="AC58" s="15" t="s">
        <v>270</v>
      </c>
    </row>
    <row r="59" spans="1:29">
      <c r="A59" t="s">
        <v>28</v>
      </c>
      <c r="B59" t="str">
        <f t="shared" si="11"/>
        <v>Bottom 50%</v>
      </c>
      <c r="C59" s="2">
        <v>116115</v>
      </c>
      <c r="D59" s="2">
        <v>11696</v>
      </c>
      <c r="E59" s="3">
        <v>3567373.5</v>
      </c>
      <c r="G59" s="7">
        <f t="shared" si="14"/>
        <v>30.722761917064979</v>
      </c>
      <c r="H59" s="7">
        <f t="shared" si="15"/>
        <v>368.67314300477972</v>
      </c>
      <c r="I59" s="7">
        <f t="shared" si="16"/>
        <v>305.00799418604652</v>
      </c>
      <c r="J59" s="2">
        <f t="shared" si="17"/>
        <v>9676.25</v>
      </c>
      <c r="K59" s="18">
        <f t="shared" si="18"/>
        <v>9.9277530779753764</v>
      </c>
      <c r="M59" s="5">
        <f t="shared" si="19"/>
        <v>1.7024327333441261E-3</v>
      </c>
      <c r="N59" s="5">
        <f t="shared" si="19"/>
        <v>1.8909380158408093E-3</v>
      </c>
      <c r="O59" s="6">
        <f t="shared" si="19"/>
        <v>5.9302576919991979E-5</v>
      </c>
      <c r="Q59" s="11">
        <f t="shared" si="23"/>
        <v>5417974</v>
      </c>
      <c r="R59" s="11">
        <f t="shared" si="23"/>
        <v>605312</v>
      </c>
      <c r="S59" s="8">
        <f t="shared" si="23"/>
        <v>56541184.009999998</v>
      </c>
      <c r="U59" s="6">
        <f t="shared" si="13"/>
        <v>7.9436216561231621E-2</v>
      </c>
      <c r="V59" s="6">
        <f t="shared" si="13"/>
        <v>9.7863155971668267E-2</v>
      </c>
      <c r="W59" s="6">
        <f t="shared" si="13"/>
        <v>9.3991781738033472E-4</v>
      </c>
      <c r="Y59" s="8">
        <f t="shared" si="21"/>
        <v>1009687279705.1097</v>
      </c>
      <c r="Z59" s="15" t="s">
        <v>270</v>
      </c>
      <c r="AA59" s="15" t="s">
        <v>270</v>
      </c>
      <c r="AB59" s="15" t="s">
        <v>270</v>
      </c>
      <c r="AC59" s="15" t="s">
        <v>270</v>
      </c>
    </row>
    <row r="60" spans="1:29">
      <c r="A60" t="s">
        <v>29</v>
      </c>
      <c r="B60" t="str">
        <f t="shared" si="11"/>
        <v>Bottom 50%</v>
      </c>
      <c r="C60" s="2">
        <v>114884</v>
      </c>
      <c r="D60" s="2">
        <v>11499</v>
      </c>
      <c r="E60" s="3">
        <v>3622270.25</v>
      </c>
      <c r="G60" s="7">
        <f t="shared" si="14"/>
        <v>31.529806152292746</v>
      </c>
      <c r="H60" s="7">
        <f t="shared" si="15"/>
        <v>378.35767382751294</v>
      </c>
      <c r="I60" s="7">
        <f t="shared" si="16"/>
        <v>315.00741368814681</v>
      </c>
      <c r="J60" s="2">
        <f t="shared" si="17"/>
        <v>9573.6666666666661</v>
      </c>
      <c r="K60" s="18">
        <f t="shared" si="18"/>
        <v>9.9907818071136614</v>
      </c>
      <c r="M60" s="5">
        <f t="shared" si="19"/>
        <v>1.6843842926194427E-3</v>
      </c>
      <c r="N60" s="5">
        <f t="shared" si="19"/>
        <v>1.8590882561690721E-3</v>
      </c>
      <c r="O60" s="6">
        <f t="shared" si="19"/>
        <v>6.0215158330245933E-5</v>
      </c>
      <c r="Q60" s="11">
        <f t="shared" si="23"/>
        <v>5532858</v>
      </c>
      <c r="R60" s="11">
        <f t="shared" si="23"/>
        <v>616811</v>
      </c>
      <c r="S60" s="8">
        <f t="shared" si="23"/>
        <v>60163454.259999998</v>
      </c>
      <c r="U60" s="6">
        <f t="shared" si="13"/>
        <v>8.112060085385106E-2</v>
      </c>
      <c r="V60" s="6">
        <f t="shared" si="13"/>
        <v>9.9722244227837334E-2</v>
      </c>
      <c r="W60" s="6">
        <f t="shared" si="13"/>
        <v>1.0001329757105806E-3</v>
      </c>
      <c r="Y60" s="8">
        <f t="shared" si="21"/>
        <v>997089714396.56384</v>
      </c>
      <c r="Z60" s="15" t="s">
        <v>270</v>
      </c>
      <c r="AA60" s="15" t="s">
        <v>270</v>
      </c>
      <c r="AB60" s="15" t="s">
        <v>270</v>
      </c>
      <c r="AC60" s="15" t="s">
        <v>270</v>
      </c>
    </row>
    <row r="61" spans="1:29">
      <c r="A61" t="s">
        <v>30</v>
      </c>
      <c r="B61" t="str">
        <f t="shared" si="11"/>
        <v>Bottom 50%</v>
      </c>
      <c r="C61" s="2">
        <v>147991</v>
      </c>
      <c r="D61" s="2">
        <v>14435</v>
      </c>
      <c r="E61" s="3">
        <v>4691500.0300000012</v>
      </c>
      <c r="G61" s="7">
        <f t="shared" si="14"/>
        <v>31.701252305883475</v>
      </c>
      <c r="H61" s="7">
        <f t="shared" si="15"/>
        <v>380.41502767060172</v>
      </c>
      <c r="I61" s="7">
        <f t="shared" si="16"/>
        <v>325.00866158642197</v>
      </c>
      <c r="J61" s="2">
        <f t="shared" si="17"/>
        <v>12332.583333333334</v>
      </c>
      <c r="K61" s="18">
        <f t="shared" si="18"/>
        <v>10.252234153100105</v>
      </c>
      <c r="M61" s="5">
        <f t="shared" si="19"/>
        <v>2.1697861830110715E-3</v>
      </c>
      <c r="N61" s="5">
        <f t="shared" si="19"/>
        <v>2.3337628470128319E-3</v>
      </c>
      <c r="O61" s="6">
        <f t="shared" si="19"/>
        <v>7.7989602546304655E-5</v>
      </c>
      <c r="Q61" s="11">
        <f t="shared" si="23"/>
        <v>5680849</v>
      </c>
      <c r="R61" s="11">
        <f t="shared" si="23"/>
        <v>631246</v>
      </c>
      <c r="S61" s="8">
        <f t="shared" si="23"/>
        <v>64854954.289999999</v>
      </c>
      <c r="U61" s="6">
        <f t="shared" si="13"/>
        <v>8.3290387036862132E-2</v>
      </c>
      <c r="V61" s="6">
        <f t="shared" si="13"/>
        <v>0.10205600707485017</v>
      </c>
      <c r="W61" s="6">
        <f t="shared" si="13"/>
        <v>1.0781225782568852E-3</v>
      </c>
      <c r="Y61" s="8">
        <f t="shared" si="21"/>
        <v>1283910857103.5435</v>
      </c>
      <c r="Z61" s="15" t="s">
        <v>270</v>
      </c>
      <c r="AA61" s="15" t="s">
        <v>270</v>
      </c>
      <c r="AB61" s="15" t="s">
        <v>270</v>
      </c>
      <c r="AC61" s="15" t="s">
        <v>270</v>
      </c>
    </row>
    <row r="62" spans="1:29">
      <c r="A62" t="s">
        <v>31</v>
      </c>
      <c r="B62" t="str">
        <f t="shared" si="11"/>
        <v>Bottom 50%</v>
      </c>
      <c r="C62" s="2">
        <v>117618</v>
      </c>
      <c r="D62" s="2">
        <v>11685</v>
      </c>
      <c r="E62" s="3">
        <v>3914748.4100000039</v>
      </c>
      <c r="G62" s="7">
        <f t="shared" si="14"/>
        <v>33.283582529884917</v>
      </c>
      <c r="H62" s="7">
        <f t="shared" si="15"/>
        <v>399.40299035861904</v>
      </c>
      <c r="I62" s="7">
        <f t="shared" si="16"/>
        <v>335.02339837398409</v>
      </c>
      <c r="J62" s="2">
        <f t="shared" si="17"/>
        <v>9801.5</v>
      </c>
      <c r="K62" s="18">
        <f t="shared" si="18"/>
        <v>10.065725288831835</v>
      </c>
      <c r="M62" s="5">
        <f t="shared" si="19"/>
        <v>1.7244691317269039E-3</v>
      </c>
      <c r="N62" s="5">
        <f t="shared" si="19"/>
        <v>1.889159602864215E-3</v>
      </c>
      <c r="O62" s="6">
        <f t="shared" si="19"/>
        <v>6.5077197189036001E-5</v>
      </c>
      <c r="Q62" s="11">
        <f t="shared" si="23"/>
        <v>5798467</v>
      </c>
      <c r="R62" s="11">
        <f t="shared" si="23"/>
        <v>642931</v>
      </c>
      <c r="S62" s="8">
        <f t="shared" si="23"/>
        <v>68769702.700000003</v>
      </c>
      <c r="U62" s="6">
        <f t="shared" si="13"/>
        <v>8.5014856168589031E-2</v>
      </c>
      <c r="V62" s="6">
        <f t="shared" si="13"/>
        <v>0.10394516667771439</v>
      </c>
      <c r="W62" s="6">
        <f t="shared" si="13"/>
        <v>1.1431997754459214E-3</v>
      </c>
      <c r="Y62" s="8">
        <f t="shared" si="21"/>
        <v>1016612483264.9188</v>
      </c>
      <c r="Z62" s="15" t="s">
        <v>270</v>
      </c>
      <c r="AA62" s="15" t="s">
        <v>270</v>
      </c>
      <c r="AB62" s="15" t="s">
        <v>270</v>
      </c>
      <c r="AC62" s="15" t="s">
        <v>270</v>
      </c>
    </row>
    <row r="63" spans="1:29">
      <c r="A63" t="s">
        <v>32</v>
      </c>
      <c r="B63" t="str">
        <f t="shared" si="11"/>
        <v>Bottom 50%</v>
      </c>
      <c r="C63" s="2">
        <v>117827</v>
      </c>
      <c r="D63" s="2">
        <v>11766</v>
      </c>
      <c r="E63" s="3">
        <v>4059253.6799999923</v>
      </c>
      <c r="G63" s="7">
        <f t="shared" si="14"/>
        <v>34.450963531278845</v>
      </c>
      <c r="H63" s="7">
        <f t="shared" si="15"/>
        <v>413.41156237534614</v>
      </c>
      <c r="I63" s="7">
        <f t="shared" si="16"/>
        <v>344.99861295257455</v>
      </c>
      <c r="J63" s="2">
        <f t="shared" si="17"/>
        <v>9818.9166666666661</v>
      </c>
      <c r="K63" s="18">
        <f t="shared" si="18"/>
        <v>10.01419343872174</v>
      </c>
      <c r="M63" s="5">
        <f t="shared" si="19"/>
        <v>1.72753340801566E-3</v>
      </c>
      <c r="N63" s="5">
        <f t="shared" si="19"/>
        <v>1.9022551893282287E-3</v>
      </c>
      <c r="O63" s="6">
        <f t="shared" si="19"/>
        <v>6.7479394460927649E-5</v>
      </c>
      <c r="Q63" s="11">
        <f t="shared" si="23"/>
        <v>5916294</v>
      </c>
      <c r="R63" s="11">
        <f t="shared" si="23"/>
        <v>654697</v>
      </c>
      <c r="S63" s="8">
        <f t="shared" si="23"/>
        <v>72828956.379999995</v>
      </c>
      <c r="U63" s="6">
        <f t="shared" si="13"/>
        <v>8.6742389576604698E-2</v>
      </c>
      <c r="V63" s="6">
        <f t="shared" si="13"/>
        <v>0.10584742186704262</v>
      </c>
      <c r="W63" s="6">
        <f t="shared" si="13"/>
        <v>1.2106791699068489E-3</v>
      </c>
      <c r="Y63" s="8">
        <f t="shared" si="21"/>
        <v>1015619186117.5963</v>
      </c>
      <c r="Z63" s="15" t="s">
        <v>270</v>
      </c>
      <c r="AA63" s="15" t="s">
        <v>270</v>
      </c>
      <c r="AB63" s="15" t="s">
        <v>270</v>
      </c>
      <c r="AC63" s="15" t="s">
        <v>270</v>
      </c>
    </row>
    <row r="64" spans="1:29">
      <c r="A64" t="s">
        <v>33</v>
      </c>
      <c r="B64" t="str">
        <f t="shared" si="11"/>
        <v>Bottom 50%</v>
      </c>
      <c r="C64" s="2">
        <v>132840</v>
      </c>
      <c r="D64" s="2">
        <v>12998</v>
      </c>
      <c r="E64" s="3">
        <v>4608101.8000000119</v>
      </c>
      <c r="G64" s="7">
        <f t="shared" si="14"/>
        <v>34.689113218910059</v>
      </c>
      <c r="H64" s="7">
        <f t="shared" si="15"/>
        <v>416.26935862692073</v>
      </c>
      <c r="I64" s="7">
        <f t="shared" si="16"/>
        <v>354.52391137098107</v>
      </c>
      <c r="J64" s="2">
        <f t="shared" si="17"/>
        <v>11070</v>
      </c>
      <c r="K64" s="18">
        <f t="shared" si="18"/>
        <v>10.220033851361748</v>
      </c>
      <c r="M64" s="5">
        <f t="shared" si="19"/>
        <v>1.9476481444898053E-3</v>
      </c>
      <c r="N64" s="5">
        <f t="shared" si="19"/>
        <v>2.1014374427068094E-3</v>
      </c>
      <c r="O64" s="6">
        <f t="shared" si="19"/>
        <v>7.6603224038541027E-5</v>
      </c>
      <c r="Q64" s="11">
        <f t="shared" si="23"/>
        <v>6049134</v>
      </c>
      <c r="R64" s="11">
        <f t="shared" si="23"/>
        <v>667695</v>
      </c>
      <c r="S64" s="8">
        <f t="shared" si="23"/>
        <v>77437058.180000007</v>
      </c>
      <c r="U64" s="6">
        <f t="shared" si="13"/>
        <v>8.8690037721094503E-2</v>
      </c>
      <c r="V64" s="6">
        <f t="shared" si="13"/>
        <v>0.10794885930974941</v>
      </c>
      <c r="W64" s="6">
        <f t="shared" si="13"/>
        <v>1.28728239394539E-3</v>
      </c>
      <c r="Y64" s="8">
        <f t="shared" si="21"/>
        <v>1144381531494.6311</v>
      </c>
      <c r="Z64" s="15" t="s">
        <v>270</v>
      </c>
      <c r="AA64" s="15" t="s">
        <v>270</v>
      </c>
      <c r="AB64" s="15" t="s">
        <v>270</v>
      </c>
      <c r="AC64" s="15" t="s">
        <v>270</v>
      </c>
    </row>
    <row r="65" spans="1:29">
      <c r="A65" t="s">
        <v>34</v>
      </c>
      <c r="B65" t="str">
        <f t="shared" si="11"/>
        <v>Bottom 50%</v>
      </c>
      <c r="C65" s="2">
        <v>128928</v>
      </c>
      <c r="D65" s="2">
        <v>12755</v>
      </c>
      <c r="E65" s="3">
        <v>4658925.2299999893</v>
      </c>
      <c r="G65" s="7">
        <f t="shared" si="14"/>
        <v>36.135868314097706</v>
      </c>
      <c r="H65" s="7">
        <f t="shared" si="15"/>
        <v>433.63041976917248</v>
      </c>
      <c r="I65" s="7">
        <f t="shared" si="16"/>
        <v>365.26266013328024</v>
      </c>
      <c r="J65" s="2">
        <f t="shared" si="17"/>
        <v>10744</v>
      </c>
      <c r="K65" s="18">
        <f t="shared" si="18"/>
        <v>10.108036064288514</v>
      </c>
      <c r="M65" s="5">
        <f t="shared" si="19"/>
        <v>1.8902919299366276E-3</v>
      </c>
      <c r="N65" s="5">
        <f t="shared" si="19"/>
        <v>2.0621506833147676E-3</v>
      </c>
      <c r="O65" s="6">
        <f t="shared" si="19"/>
        <v>7.7448092221508541E-5</v>
      </c>
      <c r="Q65" s="11">
        <f t="shared" si="23"/>
        <v>6178062</v>
      </c>
      <c r="R65" s="11">
        <f t="shared" si="23"/>
        <v>680450</v>
      </c>
      <c r="S65" s="8">
        <f t="shared" si="23"/>
        <v>82095983.409999996</v>
      </c>
      <c r="U65" s="6">
        <f t="shared" si="13"/>
        <v>9.0580329651031133E-2</v>
      </c>
      <c r="V65" s="6">
        <f t="shared" si="13"/>
        <v>0.11001100999306419</v>
      </c>
      <c r="W65" s="6">
        <f t="shared" si="13"/>
        <v>1.3647304861668986E-3</v>
      </c>
      <c r="Y65" s="8">
        <f t="shared" si="21"/>
        <v>1106890913549.9553</v>
      </c>
      <c r="Z65" s="15" t="s">
        <v>270</v>
      </c>
      <c r="AA65" s="15" t="s">
        <v>270</v>
      </c>
      <c r="AB65" s="15" t="s">
        <v>270</v>
      </c>
      <c r="AC65" s="15" t="s">
        <v>270</v>
      </c>
    </row>
    <row r="66" spans="1:29">
      <c r="A66" t="s">
        <v>35</v>
      </c>
      <c r="B66" t="str">
        <f t="shared" si="11"/>
        <v>Bottom 50%</v>
      </c>
      <c r="C66" s="2">
        <v>121312</v>
      </c>
      <c r="D66" s="2">
        <v>11928</v>
      </c>
      <c r="E66" s="3">
        <v>4472646.6300000101</v>
      </c>
      <c r="G66" s="7">
        <f t="shared" si="14"/>
        <v>36.868954678844716</v>
      </c>
      <c r="H66" s="7">
        <f t="shared" si="15"/>
        <v>442.42745614613659</v>
      </c>
      <c r="I66" s="7">
        <f t="shared" si="16"/>
        <v>374.97037474849179</v>
      </c>
      <c r="J66" s="2">
        <f t="shared" si="17"/>
        <v>10109.333333333334</v>
      </c>
      <c r="K66" s="18">
        <f t="shared" si="18"/>
        <v>10.170355466130115</v>
      </c>
      <c r="M66" s="5">
        <f t="shared" si="19"/>
        <v>1.7786291155099912E-3</v>
      </c>
      <c r="N66" s="5">
        <f t="shared" si="19"/>
        <v>1.9284463622562564E-3</v>
      </c>
      <c r="O66" s="6">
        <f t="shared" si="19"/>
        <v>7.4351471975535647E-5</v>
      </c>
      <c r="Q66" s="11">
        <f t="shared" si="23"/>
        <v>6299374</v>
      </c>
      <c r="R66" s="11">
        <f t="shared" si="23"/>
        <v>692378</v>
      </c>
      <c r="S66" s="8">
        <f t="shared" si="23"/>
        <v>86568630.040000007</v>
      </c>
      <c r="U66" s="6">
        <f t="shared" si="13"/>
        <v>9.2358958766541113E-2</v>
      </c>
      <c r="V66" s="6">
        <f t="shared" si="13"/>
        <v>0.11193945635532045</v>
      </c>
      <c r="W66" s="6">
        <f t="shared" si="13"/>
        <v>1.4390819581424341E-3</v>
      </c>
      <c r="Y66" s="8">
        <f t="shared" si="21"/>
        <v>1039700397632.9476</v>
      </c>
      <c r="Z66" s="15" t="s">
        <v>270</v>
      </c>
      <c r="AA66" s="15" t="s">
        <v>270</v>
      </c>
      <c r="AB66" s="15" t="s">
        <v>270</v>
      </c>
      <c r="AC66" s="15" t="s">
        <v>270</v>
      </c>
    </row>
    <row r="67" spans="1:29">
      <c r="A67" t="s">
        <v>36</v>
      </c>
      <c r="B67" t="str">
        <f t="shared" si="11"/>
        <v>Bottom 50%</v>
      </c>
      <c r="C67" s="2">
        <v>128639</v>
      </c>
      <c r="D67" s="2">
        <v>12636</v>
      </c>
      <c r="E67" s="3">
        <v>4862919.4299999923</v>
      </c>
      <c r="G67" s="7">
        <f t="shared" si="14"/>
        <v>37.802839185627938</v>
      </c>
      <c r="H67" s="7">
        <f t="shared" si="15"/>
        <v>453.63407022753529</v>
      </c>
      <c r="I67" s="7">
        <f t="shared" si="16"/>
        <v>384.84642529281359</v>
      </c>
      <c r="J67" s="2">
        <f t="shared" si="17"/>
        <v>10719.916666666666</v>
      </c>
      <c r="K67" s="18">
        <f t="shared" si="18"/>
        <v>10.180357708135485</v>
      </c>
      <c r="M67" s="5">
        <f t="shared" si="19"/>
        <v>1.8860547249249025E-3</v>
      </c>
      <c r="N67" s="5">
        <f t="shared" si="19"/>
        <v>2.042911488386155E-3</v>
      </c>
      <c r="O67" s="6">
        <f t="shared" si="19"/>
        <v>8.0839209450117328E-5</v>
      </c>
      <c r="Q67" s="11">
        <f t="shared" si="23"/>
        <v>6428013</v>
      </c>
      <c r="R67" s="11">
        <f t="shared" si="23"/>
        <v>705014</v>
      </c>
      <c r="S67" s="8">
        <f t="shared" si="23"/>
        <v>91431549.469999999</v>
      </c>
      <c r="U67" s="6">
        <f t="shared" si="13"/>
        <v>9.4245013491466023E-2</v>
      </c>
      <c r="V67" s="6">
        <f t="shared" si="13"/>
        <v>0.11398236784370661</v>
      </c>
      <c r="W67" s="6">
        <f t="shared" si="13"/>
        <v>1.5199211675925514E-3</v>
      </c>
      <c r="Y67" s="8">
        <f t="shared" si="21"/>
        <v>1100060925049.8484</v>
      </c>
      <c r="Z67" s="15" t="s">
        <v>270</v>
      </c>
      <c r="AA67" s="15" t="s">
        <v>270</v>
      </c>
      <c r="AB67" s="15" t="s">
        <v>270</v>
      </c>
      <c r="AC67" s="15" t="s">
        <v>270</v>
      </c>
    </row>
    <row r="68" spans="1:29">
      <c r="A68" t="s">
        <v>37</v>
      </c>
      <c r="B68" t="str">
        <f t="shared" si="11"/>
        <v>Bottom 50%</v>
      </c>
      <c r="C68" s="2">
        <v>123200</v>
      </c>
      <c r="D68" s="2">
        <v>12053</v>
      </c>
      <c r="E68" s="3">
        <v>4761164.5100000054</v>
      </c>
      <c r="G68" s="7">
        <f t="shared" si="14"/>
        <v>38.645815827922121</v>
      </c>
      <c r="H68" s="7">
        <f t="shared" si="15"/>
        <v>463.74978993506545</v>
      </c>
      <c r="I68" s="7">
        <f t="shared" si="16"/>
        <v>395.01904173234925</v>
      </c>
      <c r="J68" s="2">
        <f t="shared" si="17"/>
        <v>10266.666666666666</v>
      </c>
      <c r="K68" s="18">
        <f t="shared" si="18"/>
        <v>10.221521612876462</v>
      </c>
      <c r="M68" s="5">
        <f t="shared" si="19"/>
        <v>1.8063102333720567E-3</v>
      </c>
      <c r="N68" s="5">
        <f t="shared" si="19"/>
        <v>1.9486556006266481E-3</v>
      </c>
      <c r="O68" s="6">
        <f t="shared" si="19"/>
        <v>7.9147676738365426E-5</v>
      </c>
      <c r="Q68" s="11">
        <f t="shared" si="23"/>
        <v>6551213</v>
      </c>
      <c r="R68" s="11">
        <f t="shared" si="23"/>
        <v>717067</v>
      </c>
      <c r="S68" s="8">
        <f t="shared" si="23"/>
        <v>96192713.980000004</v>
      </c>
      <c r="U68" s="6">
        <f t="shared" si="13"/>
        <v>9.6051323724838072E-2</v>
      </c>
      <c r="V68" s="6">
        <f t="shared" si="13"/>
        <v>0.11593102344433324</v>
      </c>
      <c r="W68" s="6">
        <f t="shared" si="13"/>
        <v>1.599068844330917E-3</v>
      </c>
      <c r="Y68" s="8">
        <f t="shared" si="21"/>
        <v>1051446063879.0974</v>
      </c>
      <c r="Z68" s="15" t="s">
        <v>270</v>
      </c>
      <c r="AA68" s="15" t="s">
        <v>270</v>
      </c>
      <c r="AB68" s="15" t="s">
        <v>270</v>
      </c>
      <c r="AC68" s="15" t="s">
        <v>270</v>
      </c>
    </row>
    <row r="69" spans="1:29">
      <c r="A69" t="s">
        <v>38</v>
      </c>
      <c r="B69" t="str">
        <f t="shared" si="11"/>
        <v>Bottom 50%</v>
      </c>
      <c r="C69" s="2">
        <v>129737</v>
      </c>
      <c r="D69" s="2">
        <v>12616</v>
      </c>
      <c r="E69" s="3">
        <v>5105954.4699999988</v>
      </c>
      <c r="G69" s="7">
        <f t="shared" si="14"/>
        <v>39.35619345290857</v>
      </c>
      <c r="H69" s="7">
        <f t="shared" si="15"/>
        <v>472.27432143490284</v>
      </c>
      <c r="I69" s="7">
        <f t="shared" si="16"/>
        <v>404.72055088776148</v>
      </c>
      <c r="J69" s="2">
        <f t="shared" si="17"/>
        <v>10811.416666666666</v>
      </c>
      <c r="K69" s="18">
        <f t="shared" si="18"/>
        <v>10.283528852251109</v>
      </c>
      <c r="M69" s="5">
        <f t="shared" si="19"/>
        <v>1.9021531716476503E-3</v>
      </c>
      <c r="N69" s="5">
        <f t="shared" si="19"/>
        <v>2.0396780102468924E-3</v>
      </c>
      <c r="O69" s="6">
        <f t="shared" si="19"/>
        <v>8.4879325842150203E-5</v>
      </c>
      <c r="Q69" s="11">
        <f t="shared" si="23"/>
        <v>6680950</v>
      </c>
      <c r="R69" s="11">
        <f t="shared" si="23"/>
        <v>729683</v>
      </c>
      <c r="S69" s="8">
        <f t="shared" si="23"/>
        <v>101298668.45</v>
      </c>
      <c r="U69" s="6">
        <f t="shared" si="13"/>
        <v>9.7953476896485731E-2</v>
      </c>
      <c r="V69" s="6">
        <f t="shared" si="13"/>
        <v>0.11797070145458013</v>
      </c>
      <c r="W69" s="6">
        <f t="shared" si="13"/>
        <v>1.683948170173067E-3</v>
      </c>
      <c r="Y69" s="8">
        <f t="shared" si="21"/>
        <v>1105371289251.929</v>
      </c>
      <c r="Z69" s="15" t="s">
        <v>270</v>
      </c>
      <c r="AA69" s="15" t="s">
        <v>270</v>
      </c>
      <c r="AB69" s="15" t="s">
        <v>270</v>
      </c>
      <c r="AC69" s="15" t="s">
        <v>270</v>
      </c>
    </row>
    <row r="70" spans="1:29">
      <c r="A70" t="s">
        <v>39</v>
      </c>
      <c r="B70" t="str">
        <f t="shared" si="11"/>
        <v>Bottom 50%</v>
      </c>
      <c r="C70" s="2">
        <v>125675</v>
      </c>
      <c r="D70" s="2">
        <v>12194</v>
      </c>
      <c r="E70" s="3">
        <v>5059178.950000003</v>
      </c>
      <c r="G70" s="7">
        <f t="shared" si="14"/>
        <v>40.256048935746989</v>
      </c>
      <c r="H70" s="7">
        <f t="shared" si="15"/>
        <v>483.07258722896387</v>
      </c>
      <c r="I70" s="7">
        <f t="shared" si="16"/>
        <v>414.89084385763516</v>
      </c>
      <c r="J70" s="2">
        <f t="shared" si="17"/>
        <v>10472.916666666666</v>
      </c>
      <c r="K70" s="18">
        <f t="shared" si="18"/>
        <v>10.306298179432508</v>
      </c>
      <c r="M70" s="5">
        <f t="shared" si="19"/>
        <v>1.8425977157389059E-3</v>
      </c>
      <c r="N70" s="5">
        <f t="shared" si="19"/>
        <v>1.9714516215084497E-3</v>
      </c>
      <c r="O70" s="6">
        <f t="shared" si="19"/>
        <v>8.4101748480886414E-5</v>
      </c>
      <c r="Q70" s="11">
        <f t="shared" si="23"/>
        <v>6806625</v>
      </c>
      <c r="R70" s="11">
        <f t="shared" si="23"/>
        <v>741877</v>
      </c>
      <c r="S70" s="8">
        <f t="shared" si="23"/>
        <v>106357847.40000001</v>
      </c>
      <c r="U70" s="6">
        <f t="shared" si="13"/>
        <v>9.9796074612224631E-2</v>
      </c>
      <c r="V70" s="6">
        <f t="shared" si="13"/>
        <v>0.11994215307608859</v>
      </c>
      <c r="W70" s="6">
        <f t="shared" si="13"/>
        <v>1.7680499186539535E-3</v>
      </c>
      <c r="Y70" s="8">
        <f t="shared" si="21"/>
        <v>1068476902224.355</v>
      </c>
      <c r="Z70" s="15" t="s">
        <v>270</v>
      </c>
      <c r="AA70" s="15" t="s">
        <v>270</v>
      </c>
      <c r="AB70" s="15" t="s">
        <v>270</v>
      </c>
      <c r="AC70" s="15" t="s">
        <v>270</v>
      </c>
    </row>
    <row r="71" spans="1:29">
      <c r="A71" t="s">
        <v>40</v>
      </c>
      <c r="B71" t="str">
        <f t="shared" si="11"/>
        <v>Bottom 50%</v>
      </c>
      <c r="C71" s="2">
        <v>199524</v>
      </c>
      <c r="D71" s="2">
        <v>19253</v>
      </c>
      <c r="E71" s="3">
        <v>8220790.4499999881</v>
      </c>
      <c r="G71" s="7">
        <f t="shared" si="14"/>
        <v>41.20201304103761</v>
      </c>
      <c r="H71" s="7">
        <f t="shared" si="15"/>
        <v>494.42415649245129</v>
      </c>
      <c r="I71" s="7">
        <f t="shared" si="16"/>
        <v>426.98750584324461</v>
      </c>
      <c r="J71" s="2">
        <f t="shared" si="17"/>
        <v>16627</v>
      </c>
      <c r="K71" s="18">
        <f t="shared" si="18"/>
        <v>10.36326806212019</v>
      </c>
      <c r="M71" s="5">
        <f t="shared" si="19"/>
        <v>2.9253428815205051E-3</v>
      </c>
      <c r="N71" s="5">
        <f t="shared" si="19"/>
        <v>3.1127077307612091E-3</v>
      </c>
      <c r="O71" s="6">
        <f t="shared" si="19"/>
        <v>1.3665910171846592E-4</v>
      </c>
      <c r="Q71" s="11">
        <f t="shared" si="23"/>
        <v>7006149</v>
      </c>
      <c r="R71" s="11">
        <f t="shared" si="23"/>
        <v>761130</v>
      </c>
      <c r="S71" s="8">
        <f t="shared" si="23"/>
        <v>114578637.84999999</v>
      </c>
      <c r="U71" s="6">
        <f t="shared" si="13"/>
        <v>0.10272141749374514</v>
      </c>
      <c r="V71" s="6">
        <f t="shared" si="13"/>
        <v>0.1230548608068498</v>
      </c>
      <c r="W71" s="6">
        <f t="shared" si="13"/>
        <v>1.9047090203724196E-3</v>
      </c>
      <c r="Y71" s="8">
        <f t="shared" si="21"/>
        <v>1692523382362.1008</v>
      </c>
      <c r="Z71" s="15" t="s">
        <v>270</v>
      </c>
      <c r="AA71" s="15" t="s">
        <v>270</v>
      </c>
      <c r="AB71" s="15" t="s">
        <v>270</v>
      </c>
      <c r="AC71" s="15" t="s">
        <v>270</v>
      </c>
    </row>
    <row r="72" spans="1:29">
      <c r="A72" t="s">
        <v>41</v>
      </c>
      <c r="B72" t="str">
        <f t="shared" si="11"/>
        <v>Bottom 50%</v>
      </c>
      <c r="C72" s="2">
        <v>185538</v>
      </c>
      <c r="D72" s="2">
        <v>17922</v>
      </c>
      <c r="E72" s="3">
        <v>7929502.1900000125</v>
      </c>
      <c r="G72" s="7">
        <f t="shared" si="14"/>
        <v>42.737887602539708</v>
      </c>
      <c r="H72" s="7">
        <f t="shared" si="15"/>
        <v>512.85465123047652</v>
      </c>
      <c r="I72" s="7">
        <f t="shared" si="16"/>
        <v>442.44516181229841</v>
      </c>
      <c r="J72" s="2">
        <f t="shared" si="17"/>
        <v>15461.5</v>
      </c>
      <c r="K72" s="18">
        <f t="shared" si="18"/>
        <v>10.352527619685302</v>
      </c>
      <c r="M72" s="5">
        <f t="shared" si="19"/>
        <v>2.7202856175274725E-3</v>
      </c>
      <c r="N72" s="5">
        <f t="shared" si="19"/>
        <v>2.8975197605932788E-3</v>
      </c>
      <c r="O72" s="6">
        <f t="shared" si="19"/>
        <v>1.3181684327691524E-4</v>
      </c>
      <c r="Q72" s="11">
        <f t="shared" si="23"/>
        <v>7191687</v>
      </c>
      <c r="R72" s="11">
        <f t="shared" si="23"/>
        <v>779052</v>
      </c>
      <c r="S72" s="8">
        <f t="shared" si="23"/>
        <v>122508140.04000001</v>
      </c>
      <c r="U72" s="6">
        <f t="shared" si="13"/>
        <v>0.10544170311127261</v>
      </c>
      <c r="V72" s="6">
        <f t="shared" si="13"/>
        <v>0.12595238056744307</v>
      </c>
      <c r="W72" s="6">
        <f t="shared" si="13"/>
        <v>2.0365258636493347E-3</v>
      </c>
      <c r="Y72" s="8">
        <f t="shared" si="21"/>
        <v>1568137962046.2668</v>
      </c>
      <c r="Z72" s="15" t="s">
        <v>270</v>
      </c>
      <c r="AA72" s="15" t="s">
        <v>270</v>
      </c>
      <c r="AB72" s="15" t="s">
        <v>270</v>
      </c>
      <c r="AC72" s="15" t="s">
        <v>270</v>
      </c>
    </row>
    <row r="73" spans="1:29">
      <c r="A73" t="s">
        <v>42</v>
      </c>
      <c r="B73" t="str">
        <f t="shared" si="11"/>
        <v>Bottom 50%</v>
      </c>
      <c r="C73" s="2">
        <v>186508</v>
      </c>
      <c r="D73" s="2">
        <v>18050</v>
      </c>
      <c r="E73" s="3">
        <v>8259356.5899999887</v>
      </c>
      <c r="G73" s="7">
        <f t="shared" si="14"/>
        <v>44.284194726231519</v>
      </c>
      <c r="H73" s="7">
        <f t="shared" si="15"/>
        <v>531.41033671477817</v>
      </c>
      <c r="I73" s="7">
        <f t="shared" si="16"/>
        <v>457.58208254847585</v>
      </c>
      <c r="J73" s="2">
        <f t="shared" si="17"/>
        <v>15542.333333333334</v>
      </c>
      <c r="K73" s="18">
        <f t="shared" si="18"/>
        <v>10.332853185595567</v>
      </c>
      <c r="M73" s="5">
        <f t="shared" si="19"/>
        <v>2.7345073782934701E-3</v>
      </c>
      <c r="N73" s="5">
        <f t="shared" si="19"/>
        <v>2.9182140206845597E-3</v>
      </c>
      <c r="O73" s="6">
        <f t="shared" si="19"/>
        <v>1.3730020966072574E-4</v>
      </c>
      <c r="Q73" s="11">
        <f t="shared" si="23"/>
        <v>7378195</v>
      </c>
      <c r="R73" s="11">
        <f t="shared" si="23"/>
        <v>797102</v>
      </c>
      <c r="S73" s="8">
        <f t="shared" si="23"/>
        <v>130767496.63</v>
      </c>
      <c r="U73" s="6">
        <f t="shared" si="13"/>
        <v>0.10817621048956608</v>
      </c>
      <c r="V73" s="6">
        <f t="shared" si="13"/>
        <v>0.12887059458812763</v>
      </c>
      <c r="W73" s="6">
        <f t="shared" si="13"/>
        <v>2.1738260733100605E-3</v>
      </c>
      <c r="Y73" s="8">
        <f t="shared" si="21"/>
        <v>1570532759079.498</v>
      </c>
      <c r="Z73" s="15" t="s">
        <v>270</v>
      </c>
      <c r="AA73" s="15" t="s">
        <v>270</v>
      </c>
      <c r="AB73" s="15" t="s">
        <v>270</v>
      </c>
      <c r="AC73" s="15" t="s">
        <v>270</v>
      </c>
    </row>
    <row r="74" spans="1:29">
      <c r="A74" t="s">
        <v>43</v>
      </c>
      <c r="B74" t="str">
        <f t="shared" si="11"/>
        <v>Bottom 50%</v>
      </c>
      <c r="C74" s="2">
        <v>188671</v>
      </c>
      <c r="D74" s="2">
        <v>18038</v>
      </c>
      <c r="E74" s="3">
        <v>8523522.5</v>
      </c>
      <c r="G74" s="7">
        <f t="shared" si="14"/>
        <v>45.176643469319608</v>
      </c>
      <c r="H74" s="7">
        <f t="shared" si="15"/>
        <v>542.11972163183532</v>
      </c>
      <c r="I74" s="7">
        <f t="shared" si="16"/>
        <v>472.53146135935248</v>
      </c>
      <c r="J74" s="2">
        <f t="shared" si="17"/>
        <v>15722.583333333334</v>
      </c>
      <c r="K74" s="18">
        <f t="shared" si="18"/>
        <v>10.459640758398935</v>
      </c>
      <c r="M74" s="5">
        <f t="shared" si="19"/>
        <v>2.7662204386407411E-3</v>
      </c>
      <c r="N74" s="5">
        <f t="shared" si="19"/>
        <v>2.9162739338010018E-3</v>
      </c>
      <c r="O74" s="6">
        <f t="shared" si="19"/>
        <v>1.4169159710513416E-4</v>
      </c>
      <c r="Q74" s="11">
        <f t="shared" ref="Q74:S89" si="24">+Q73+C74</f>
        <v>7566866</v>
      </c>
      <c r="R74" s="11">
        <f t="shared" si="24"/>
        <v>815140</v>
      </c>
      <c r="S74" s="8">
        <f t="shared" si="24"/>
        <v>139291019.13</v>
      </c>
      <c r="U74" s="6">
        <f t="shared" si="13"/>
        <v>0.11094243092820683</v>
      </c>
      <c r="V74" s="6">
        <f t="shared" si="13"/>
        <v>0.13178686852192864</v>
      </c>
      <c r="W74" s="6">
        <f t="shared" si="13"/>
        <v>2.3155176704151947E-3</v>
      </c>
      <c r="Y74" s="8">
        <f t="shared" si="21"/>
        <v>1585363396584.8523</v>
      </c>
      <c r="Z74" s="15" t="s">
        <v>270</v>
      </c>
      <c r="AA74" s="15" t="s">
        <v>270</v>
      </c>
      <c r="AB74" s="15" t="s">
        <v>270</v>
      </c>
      <c r="AC74" s="15" t="s">
        <v>270</v>
      </c>
    </row>
    <row r="75" spans="1:29">
      <c r="A75" t="s">
        <v>44</v>
      </c>
      <c r="B75" t="str">
        <f t="shared" si="11"/>
        <v>Bottom 50%</v>
      </c>
      <c r="C75" s="2">
        <v>254057</v>
      </c>
      <c r="D75" s="2">
        <v>24256</v>
      </c>
      <c r="E75" s="3">
        <v>11884870.879999995</v>
      </c>
      <c r="G75" s="7">
        <f t="shared" si="14"/>
        <v>46.78033228763622</v>
      </c>
      <c r="H75" s="7">
        <f t="shared" si="15"/>
        <v>561.36398745163467</v>
      </c>
      <c r="I75" s="7">
        <f t="shared" si="16"/>
        <v>489.9765369393138</v>
      </c>
      <c r="J75" s="2">
        <f t="shared" si="17"/>
        <v>21171.416666666668</v>
      </c>
      <c r="K75" s="18">
        <f t="shared" si="18"/>
        <v>10.473985817941953</v>
      </c>
      <c r="M75" s="5">
        <f t="shared" si="19"/>
        <v>3.7248844071412711E-3</v>
      </c>
      <c r="N75" s="5">
        <f t="shared" si="19"/>
        <v>3.9215622872977663E-3</v>
      </c>
      <c r="O75" s="6">
        <f t="shared" si="19"/>
        <v>1.975692956023171E-4</v>
      </c>
      <c r="Q75" s="11">
        <f t="shared" si="24"/>
        <v>7820923</v>
      </c>
      <c r="R75" s="11">
        <f t="shared" si="24"/>
        <v>839396</v>
      </c>
      <c r="S75" s="8">
        <f t="shared" si="24"/>
        <v>151175890.00999999</v>
      </c>
      <c r="U75" s="6">
        <f t="shared" si="13"/>
        <v>0.11466731533534809</v>
      </c>
      <c r="V75" s="6">
        <f t="shared" si="13"/>
        <v>0.1357084308092264</v>
      </c>
      <c r="W75" s="6">
        <f t="shared" si="13"/>
        <v>2.5130869660175115E-3</v>
      </c>
      <c r="Y75" s="8">
        <f t="shared" si="21"/>
        <v>2126613816842.5874</v>
      </c>
      <c r="Z75" s="15" t="s">
        <v>270</v>
      </c>
      <c r="AA75" s="15" t="s">
        <v>270</v>
      </c>
      <c r="AB75" s="15" t="s">
        <v>270</v>
      </c>
      <c r="AC75" s="15" t="s">
        <v>270</v>
      </c>
    </row>
    <row r="76" spans="1:29">
      <c r="A76" t="s">
        <v>45</v>
      </c>
      <c r="B76" t="str">
        <f t="shared" si="11"/>
        <v>Bottom 50%</v>
      </c>
      <c r="C76" s="2">
        <v>254234</v>
      </c>
      <c r="D76" s="2">
        <v>24221</v>
      </c>
      <c r="E76" s="3">
        <v>12351362.030000001</v>
      </c>
      <c r="G76" s="7">
        <f t="shared" si="14"/>
        <v>48.582652320303346</v>
      </c>
      <c r="H76" s="7">
        <f t="shared" si="15"/>
        <v>582.99182784364018</v>
      </c>
      <c r="I76" s="7">
        <f t="shared" si="16"/>
        <v>509.94434705420923</v>
      </c>
      <c r="J76" s="2">
        <f t="shared" si="17"/>
        <v>21186.166666666668</v>
      </c>
      <c r="K76" s="18">
        <f t="shared" si="18"/>
        <v>10.49642871888031</v>
      </c>
      <c r="M76" s="5">
        <f t="shared" si="19"/>
        <v>3.7274795119408397E-3</v>
      </c>
      <c r="N76" s="5">
        <f t="shared" si="19"/>
        <v>3.9159037005540567E-3</v>
      </c>
      <c r="O76" s="6">
        <f t="shared" si="19"/>
        <v>2.0532405615805111E-4</v>
      </c>
      <c r="Q76" s="11">
        <f t="shared" si="24"/>
        <v>8075157</v>
      </c>
      <c r="R76" s="11">
        <f t="shared" si="24"/>
        <v>863617</v>
      </c>
      <c r="S76" s="8">
        <f t="shared" si="24"/>
        <v>163527252.03999999</v>
      </c>
      <c r="U76" s="6">
        <f t="shared" si="13"/>
        <v>0.11839479484728893</v>
      </c>
      <c r="V76" s="6">
        <f t="shared" si="13"/>
        <v>0.13962433450978046</v>
      </c>
      <c r="W76" s="6">
        <f t="shared" si="13"/>
        <v>2.718411022175563E-3</v>
      </c>
      <c r="Y76" s="8">
        <f t="shared" si="21"/>
        <v>2118920627915.5361</v>
      </c>
      <c r="Z76" s="15" t="s">
        <v>270</v>
      </c>
      <c r="AA76" s="15" t="s">
        <v>270</v>
      </c>
      <c r="AB76" s="15" t="s">
        <v>270</v>
      </c>
      <c r="AC76" s="15" t="s">
        <v>270</v>
      </c>
    </row>
    <row r="77" spans="1:29">
      <c r="A77" t="s">
        <v>46</v>
      </c>
      <c r="B77" t="str">
        <f t="shared" si="11"/>
        <v>Bottom 50%</v>
      </c>
      <c r="C77" s="2">
        <v>256208</v>
      </c>
      <c r="D77" s="2">
        <v>24274</v>
      </c>
      <c r="E77" s="3">
        <v>12863689.230000019</v>
      </c>
      <c r="G77" s="7">
        <f t="shared" si="14"/>
        <v>50.207992061137901</v>
      </c>
      <c r="H77" s="7">
        <f t="shared" si="15"/>
        <v>602.49590473365481</v>
      </c>
      <c r="I77" s="7">
        <f t="shared" si="16"/>
        <v>529.93693787591735</v>
      </c>
      <c r="J77" s="2">
        <f t="shared" si="17"/>
        <v>21350.666666666668</v>
      </c>
      <c r="K77" s="18">
        <f t="shared" si="18"/>
        <v>10.554832330889017</v>
      </c>
      <c r="M77" s="5">
        <f t="shared" si="19"/>
        <v>3.7564215281800963E-3</v>
      </c>
      <c r="N77" s="5">
        <f t="shared" si="19"/>
        <v>3.9244724176231028E-3</v>
      </c>
      <c r="O77" s="6">
        <f t="shared" si="19"/>
        <v>2.1384077670503202E-4</v>
      </c>
      <c r="Q77" s="11">
        <f t="shared" si="24"/>
        <v>8331365</v>
      </c>
      <c r="R77" s="11">
        <f t="shared" si="24"/>
        <v>887891</v>
      </c>
      <c r="S77" s="8">
        <f t="shared" si="24"/>
        <v>176390941.27000001</v>
      </c>
      <c r="U77" s="6">
        <f t="shared" si="13"/>
        <v>0.12215121637546902</v>
      </c>
      <c r="V77" s="6">
        <f t="shared" si="13"/>
        <v>0.14354880692740357</v>
      </c>
      <c r="W77" s="6">
        <f t="shared" si="13"/>
        <v>2.9322517988805948E-3</v>
      </c>
      <c r="Y77" s="8">
        <f t="shared" si="21"/>
        <v>2127052011692.3689</v>
      </c>
      <c r="Z77" s="15" t="s">
        <v>270</v>
      </c>
      <c r="AA77" s="15" t="s">
        <v>270</v>
      </c>
      <c r="AB77" s="15" t="s">
        <v>270</v>
      </c>
      <c r="AC77" s="15" t="s">
        <v>270</v>
      </c>
    </row>
    <row r="78" spans="1:29">
      <c r="A78" t="s">
        <v>47</v>
      </c>
      <c r="B78" t="str">
        <f t="shared" si="11"/>
        <v>Bottom 50%</v>
      </c>
      <c r="C78" s="2">
        <v>255058</v>
      </c>
      <c r="D78" s="2">
        <v>24080</v>
      </c>
      <c r="E78" s="3">
        <v>13242489.929999977</v>
      </c>
      <c r="G78" s="7">
        <f t="shared" si="14"/>
        <v>51.919523912208113</v>
      </c>
      <c r="H78" s="7">
        <f t="shared" si="15"/>
        <v>623.03428694649733</v>
      </c>
      <c r="I78" s="7">
        <f t="shared" si="16"/>
        <v>549.93728945182625</v>
      </c>
      <c r="J78" s="2">
        <f t="shared" si="17"/>
        <v>21254.833333333332</v>
      </c>
      <c r="K78" s="18">
        <f t="shared" si="18"/>
        <v>10.592109634551495</v>
      </c>
      <c r="M78" s="5">
        <f t="shared" si="19"/>
        <v>3.7395606777874189E-3</v>
      </c>
      <c r="N78" s="5">
        <f t="shared" si="19"/>
        <v>3.8931076796722545E-3</v>
      </c>
      <c r="O78" s="6">
        <f t="shared" si="19"/>
        <v>2.2013780662048503E-4</v>
      </c>
      <c r="Q78" s="11">
        <f t="shared" si="24"/>
        <v>8586423</v>
      </c>
      <c r="R78" s="11">
        <f t="shared" si="24"/>
        <v>911971</v>
      </c>
      <c r="S78" s="8">
        <f t="shared" si="24"/>
        <v>189633431.19999999</v>
      </c>
      <c r="U78" s="6">
        <f t="shared" si="13"/>
        <v>0.12589077705325644</v>
      </c>
      <c r="V78" s="6">
        <f t="shared" si="13"/>
        <v>0.14744191460707581</v>
      </c>
      <c r="W78" s="6">
        <f t="shared" si="13"/>
        <v>3.1523896055010801E-3</v>
      </c>
      <c r="Y78" s="8">
        <f t="shared" si="21"/>
        <v>2108799222795.7363</v>
      </c>
      <c r="Z78" s="15" t="s">
        <v>270</v>
      </c>
      <c r="AA78" s="15" t="s">
        <v>270</v>
      </c>
      <c r="AB78" s="15" t="s">
        <v>270</v>
      </c>
      <c r="AC78" s="15" t="s">
        <v>270</v>
      </c>
    </row>
    <row r="79" spans="1:29">
      <c r="A79" t="s">
        <v>48</v>
      </c>
      <c r="B79" t="str">
        <f t="shared" si="11"/>
        <v>Bottom 50%</v>
      </c>
      <c r="C79" s="2">
        <v>254528</v>
      </c>
      <c r="D79" s="2">
        <v>24006</v>
      </c>
      <c r="E79" s="3">
        <v>13682898.630000025</v>
      </c>
      <c r="G79" s="7">
        <f t="shared" si="14"/>
        <v>53.757930875974452</v>
      </c>
      <c r="H79" s="7">
        <f t="shared" si="15"/>
        <v>645.09517051169337</v>
      </c>
      <c r="I79" s="7">
        <f t="shared" si="16"/>
        <v>569.97828167958119</v>
      </c>
      <c r="J79" s="2">
        <f t="shared" si="17"/>
        <v>21210.666666666668</v>
      </c>
      <c r="K79" s="18">
        <f t="shared" si="18"/>
        <v>10.602682662667666</v>
      </c>
      <c r="M79" s="5">
        <f t="shared" si="19"/>
        <v>3.73179002499775E-3</v>
      </c>
      <c r="N79" s="5">
        <f t="shared" si="19"/>
        <v>3.8811438105569827E-3</v>
      </c>
      <c r="O79" s="6">
        <f t="shared" si="19"/>
        <v>2.2745898305687065E-4</v>
      </c>
      <c r="Q79" s="11">
        <f t="shared" si="24"/>
        <v>8840951</v>
      </c>
      <c r="R79" s="11">
        <f t="shared" si="24"/>
        <v>935977</v>
      </c>
      <c r="S79" s="8">
        <f t="shared" si="24"/>
        <v>203316329.83000001</v>
      </c>
      <c r="U79" s="6">
        <f t="shared" si="13"/>
        <v>0.1296225670782542</v>
      </c>
      <c r="V79" s="6">
        <f t="shared" si="13"/>
        <v>0.1513230584176328</v>
      </c>
      <c r="W79" s="6">
        <f t="shared" si="13"/>
        <v>3.3798485885579506E-3</v>
      </c>
      <c r="Y79" s="8">
        <f t="shared" si="21"/>
        <v>2095105829433.4531</v>
      </c>
      <c r="Z79" s="15" t="s">
        <v>270</v>
      </c>
      <c r="AA79" s="15" t="s">
        <v>270</v>
      </c>
      <c r="AB79" s="15" t="s">
        <v>270</v>
      </c>
      <c r="AC79" s="15" t="s">
        <v>270</v>
      </c>
    </row>
    <row r="80" spans="1:29">
      <c r="A80" t="s">
        <v>49</v>
      </c>
      <c r="B80" t="str">
        <f t="shared" si="11"/>
        <v>Bottom 50%</v>
      </c>
      <c r="C80" s="2">
        <v>254471</v>
      </c>
      <c r="D80" s="2">
        <v>23889</v>
      </c>
      <c r="E80" s="3">
        <v>14092879.469999999</v>
      </c>
      <c r="G80" s="7">
        <f t="shared" si="14"/>
        <v>55.381082598803005</v>
      </c>
      <c r="H80" s="7">
        <f t="shared" si="15"/>
        <v>664.57299118563606</v>
      </c>
      <c r="I80" s="7">
        <f t="shared" si="16"/>
        <v>589.93174557327632</v>
      </c>
      <c r="J80" s="2">
        <f t="shared" si="17"/>
        <v>21205.916666666668</v>
      </c>
      <c r="K80" s="18">
        <f t="shared" si="18"/>
        <v>10.652224873372681</v>
      </c>
      <c r="M80" s="5">
        <f t="shared" si="19"/>
        <v>3.7309543132826349E-3</v>
      </c>
      <c r="N80" s="5">
        <f t="shared" si="19"/>
        <v>3.8622279634422962E-3</v>
      </c>
      <c r="O80" s="6">
        <f t="shared" si="19"/>
        <v>2.3427433903230226E-4</v>
      </c>
      <c r="Q80" s="11">
        <f t="shared" si="24"/>
        <v>9095422</v>
      </c>
      <c r="R80" s="11">
        <f t="shared" si="24"/>
        <v>959866</v>
      </c>
      <c r="S80" s="8">
        <f t="shared" si="24"/>
        <v>217409209.30000001</v>
      </c>
      <c r="U80" s="6">
        <f t="shared" si="13"/>
        <v>0.13335352139153683</v>
      </c>
      <c r="V80" s="6">
        <f t="shared" si="13"/>
        <v>0.15518528638107509</v>
      </c>
      <c r="W80" s="6">
        <f t="shared" si="13"/>
        <v>3.6141229275902529E-3</v>
      </c>
      <c r="Y80" s="8">
        <f t="shared" si="21"/>
        <v>2086434497956.0044</v>
      </c>
      <c r="Z80" s="15" t="s">
        <v>270</v>
      </c>
      <c r="AA80" s="15" t="s">
        <v>270</v>
      </c>
      <c r="AB80" s="15" t="s">
        <v>270</v>
      </c>
      <c r="AC80" s="15" t="s">
        <v>270</v>
      </c>
    </row>
    <row r="81" spans="1:29">
      <c r="A81" t="s">
        <v>50</v>
      </c>
      <c r="B81" t="str">
        <f t="shared" si="11"/>
        <v>Bottom 50%</v>
      </c>
      <c r="C81" s="2">
        <v>254244</v>
      </c>
      <c r="D81" s="2">
        <v>23894</v>
      </c>
      <c r="E81" s="3">
        <v>14575464.619999975</v>
      </c>
      <c r="G81" s="7">
        <f t="shared" si="14"/>
        <v>57.328647362376202</v>
      </c>
      <c r="H81" s="7">
        <f t="shared" si="15"/>
        <v>687.94376834851437</v>
      </c>
      <c r="I81" s="7">
        <f t="shared" si="16"/>
        <v>610.00521553527983</v>
      </c>
      <c r="J81" s="2">
        <f t="shared" si="17"/>
        <v>21187</v>
      </c>
      <c r="K81" s="18">
        <f t="shared" si="18"/>
        <v>10.64049552188834</v>
      </c>
      <c r="M81" s="5">
        <f t="shared" si="19"/>
        <v>3.7276261280312106E-3</v>
      </c>
      <c r="N81" s="5">
        <f t="shared" si="19"/>
        <v>3.8630363329771118E-3</v>
      </c>
      <c r="O81" s="6">
        <f t="shared" si="19"/>
        <v>2.4229663974690909E-4</v>
      </c>
      <c r="Q81" s="11">
        <f t="shared" si="24"/>
        <v>9349666</v>
      </c>
      <c r="R81" s="11">
        <f t="shared" si="24"/>
        <v>983760</v>
      </c>
      <c r="S81" s="8">
        <f t="shared" si="24"/>
        <v>231984673.91999999</v>
      </c>
      <c r="U81" s="6">
        <f t="shared" si="13"/>
        <v>0.13708114751956804</v>
      </c>
      <c r="V81" s="6">
        <f t="shared" si="13"/>
        <v>0.1590483227140522</v>
      </c>
      <c r="W81" s="6">
        <f t="shared" si="13"/>
        <v>3.8564195673371619E-3</v>
      </c>
      <c r="Y81" s="8">
        <f t="shared" si="21"/>
        <v>2074761820686.2124</v>
      </c>
      <c r="Z81" s="15" t="s">
        <v>270</v>
      </c>
      <c r="AA81" s="15" t="s">
        <v>270</v>
      </c>
      <c r="AB81" s="15" t="s">
        <v>270</v>
      </c>
      <c r="AC81" s="15" t="s">
        <v>270</v>
      </c>
    </row>
    <row r="82" spans="1:29">
      <c r="A82" t="s">
        <v>51</v>
      </c>
      <c r="B82" t="str">
        <f t="shared" si="11"/>
        <v>Bottom 50%</v>
      </c>
      <c r="C82" s="2">
        <v>254804</v>
      </c>
      <c r="D82" s="2">
        <v>23831</v>
      </c>
      <c r="E82" s="3">
        <v>15015087.850000024</v>
      </c>
      <c r="G82" s="7">
        <f t="shared" si="14"/>
        <v>58.927991122588438</v>
      </c>
      <c r="H82" s="7">
        <f t="shared" si="15"/>
        <v>707.13589347106131</v>
      </c>
      <c r="I82" s="7">
        <f t="shared" si="16"/>
        <v>630.06537073559753</v>
      </c>
      <c r="J82" s="2">
        <f t="shared" si="17"/>
        <v>21233.666666666668</v>
      </c>
      <c r="K82" s="18">
        <f t="shared" si="18"/>
        <v>10.692123704418615</v>
      </c>
      <c r="M82" s="5">
        <f t="shared" si="19"/>
        <v>3.7358366290919927E-3</v>
      </c>
      <c r="N82" s="5">
        <f t="shared" si="19"/>
        <v>3.8528508768384344E-3</v>
      </c>
      <c r="O82" s="6">
        <f t="shared" si="19"/>
        <v>2.4960475884710793E-4</v>
      </c>
      <c r="Q82" s="11">
        <f t="shared" si="24"/>
        <v>9604470</v>
      </c>
      <c r="R82" s="11">
        <f t="shared" si="24"/>
        <v>1007591</v>
      </c>
      <c r="S82" s="8">
        <f t="shared" si="24"/>
        <v>246999761.77000001</v>
      </c>
      <c r="U82" s="6">
        <f t="shared" si="13"/>
        <v>0.14081698414866003</v>
      </c>
      <c r="V82" s="6">
        <f t="shared" si="13"/>
        <v>0.16290117359089065</v>
      </c>
      <c r="W82" s="6">
        <f t="shared" si="13"/>
        <v>4.1060243261842695E-3</v>
      </c>
      <c r="Y82" s="8">
        <f t="shared" si="21"/>
        <v>2071274101360.4104</v>
      </c>
      <c r="Z82" s="15" t="s">
        <v>270</v>
      </c>
      <c r="AA82" s="15" t="s">
        <v>270</v>
      </c>
      <c r="AB82" s="15" t="s">
        <v>270</v>
      </c>
      <c r="AC82" s="15" t="s">
        <v>270</v>
      </c>
    </row>
    <row r="83" spans="1:29">
      <c r="A83" t="s">
        <v>52</v>
      </c>
      <c r="B83" t="str">
        <f t="shared" si="11"/>
        <v>Bottom 50%</v>
      </c>
      <c r="C83" s="2">
        <v>254722</v>
      </c>
      <c r="D83" s="2">
        <v>23770</v>
      </c>
      <c r="E83" s="3">
        <v>15447658.340000004</v>
      </c>
      <c r="G83" s="7">
        <f t="shared" si="14"/>
        <v>60.645167437441614</v>
      </c>
      <c r="H83" s="7">
        <f t="shared" si="15"/>
        <v>727.74200924929937</v>
      </c>
      <c r="I83" s="7">
        <f t="shared" si="16"/>
        <v>649.88045183003806</v>
      </c>
      <c r="J83" s="2">
        <f t="shared" si="17"/>
        <v>21226.833333333332</v>
      </c>
      <c r="K83" s="18">
        <f t="shared" si="18"/>
        <v>10.716112747160286</v>
      </c>
      <c r="M83" s="5">
        <f t="shared" si="19"/>
        <v>3.7346343771509495E-3</v>
      </c>
      <c r="N83" s="5">
        <f t="shared" si="19"/>
        <v>3.8429887685136831E-3</v>
      </c>
      <c r="O83" s="6">
        <f t="shared" si="19"/>
        <v>2.5679563604472756E-4</v>
      </c>
      <c r="Q83" s="11">
        <f t="shared" si="24"/>
        <v>9859192</v>
      </c>
      <c r="R83" s="11">
        <f t="shared" si="24"/>
        <v>1031361</v>
      </c>
      <c r="S83" s="8">
        <f t="shared" si="24"/>
        <v>262447420.11000001</v>
      </c>
      <c r="U83" s="6">
        <f t="shared" si="13"/>
        <v>0.144551618525811</v>
      </c>
      <c r="V83" s="6">
        <f t="shared" si="13"/>
        <v>0.16674416235940434</v>
      </c>
      <c r="W83" s="6">
        <f t="shared" si="13"/>
        <v>4.3628199622289974E-3</v>
      </c>
      <c r="Y83" s="8">
        <f t="shared" si="21"/>
        <v>2061976468054.7913</v>
      </c>
      <c r="Z83" s="15" t="s">
        <v>270</v>
      </c>
      <c r="AA83" s="15" t="s">
        <v>270</v>
      </c>
      <c r="AB83" s="15" t="s">
        <v>270</v>
      </c>
      <c r="AC83" s="15" t="s">
        <v>270</v>
      </c>
    </row>
    <row r="84" spans="1:29">
      <c r="A84" t="s">
        <v>53</v>
      </c>
      <c r="B84" t="str">
        <f t="shared" si="11"/>
        <v>Bottom 50%</v>
      </c>
      <c r="C84" s="2">
        <v>259394</v>
      </c>
      <c r="D84" s="2">
        <v>24114</v>
      </c>
      <c r="E84" s="3">
        <v>16154291.060000002</v>
      </c>
      <c r="G84" s="7">
        <f t="shared" si="14"/>
        <v>62.277042105831292</v>
      </c>
      <c r="H84" s="7">
        <f t="shared" si="15"/>
        <v>747.32450526997548</v>
      </c>
      <c r="I84" s="7">
        <f t="shared" si="16"/>
        <v>669.91337231483794</v>
      </c>
      <c r="J84" s="2">
        <f t="shared" si="17"/>
        <v>21616.166666666668</v>
      </c>
      <c r="K84" s="18">
        <f t="shared" si="18"/>
        <v>10.756987642033673</v>
      </c>
      <c r="M84" s="5">
        <f t="shared" si="19"/>
        <v>3.8031334145723315E-3</v>
      </c>
      <c r="N84" s="5">
        <f t="shared" si="19"/>
        <v>3.898604592509001E-3</v>
      </c>
      <c r="O84" s="6">
        <f t="shared" si="19"/>
        <v>2.6854241311530426E-4</v>
      </c>
      <c r="Q84" s="11">
        <f t="shared" si="24"/>
        <v>10118586</v>
      </c>
      <c r="R84" s="11">
        <f t="shared" si="24"/>
        <v>1055475</v>
      </c>
      <c r="S84" s="8">
        <f t="shared" si="24"/>
        <v>278601711.17000002</v>
      </c>
      <c r="U84" s="6">
        <f t="shared" si="13"/>
        <v>0.14835475194038331</v>
      </c>
      <c r="V84" s="6">
        <f t="shared" si="13"/>
        <v>0.17064276695191333</v>
      </c>
      <c r="W84" s="6">
        <f t="shared" si="13"/>
        <v>4.6313623753443016E-3</v>
      </c>
      <c r="Y84" s="8">
        <f t="shared" si="21"/>
        <v>2091460599565.2297</v>
      </c>
      <c r="Z84" s="15" t="s">
        <v>270</v>
      </c>
      <c r="AA84" s="15" t="s">
        <v>270</v>
      </c>
      <c r="AB84" s="15" t="s">
        <v>270</v>
      </c>
      <c r="AC84" s="15" t="s">
        <v>270</v>
      </c>
    </row>
    <row r="85" spans="1:29">
      <c r="A85" t="s">
        <v>54</v>
      </c>
      <c r="B85" t="str">
        <f t="shared" si="11"/>
        <v>Bottom 50%</v>
      </c>
      <c r="C85" s="2">
        <v>255740</v>
      </c>
      <c r="D85" s="2">
        <v>23681</v>
      </c>
      <c r="E85" s="3">
        <v>16340409.5</v>
      </c>
      <c r="G85" s="7">
        <f t="shared" si="14"/>
        <v>63.894617580355046</v>
      </c>
      <c r="H85" s="7">
        <f t="shared" si="15"/>
        <v>766.73541096426061</v>
      </c>
      <c r="I85" s="7">
        <f t="shared" si="16"/>
        <v>690.02193741818337</v>
      </c>
      <c r="J85" s="2">
        <f t="shared" si="17"/>
        <v>21311.666666666668</v>
      </c>
      <c r="K85" s="18">
        <f t="shared" si="18"/>
        <v>10.799375026392466</v>
      </c>
      <c r="M85" s="5">
        <f t="shared" si="19"/>
        <v>3.7495598951507287E-3</v>
      </c>
      <c r="N85" s="5">
        <f t="shared" si="19"/>
        <v>3.8285997907939644E-3</v>
      </c>
      <c r="O85" s="6">
        <f t="shared" si="19"/>
        <v>2.7163637092609389E-4</v>
      </c>
      <c r="Q85" s="11">
        <f t="shared" si="24"/>
        <v>10374326</v>
      </c>
      <c r="R85" s="11">
        <f t="shared" si="24"/>
        <v>1079156</v>
      </c>
      <c r="S85" s="8">
        <f t="shared" si="24"/>
        <v>294942120.67000002</v>
      </c>
      <c r="U85" s="6">
        <f t="shared" si="13"/>
        <v>0.15210431183553405</v>
      </c>
      <c r="V85" s="6">
        <f t="shared" si="13"/>
        <v>0.1744713667427073</v>
      </c>
      <c r="W85" s="6">
        <f t="shared" si="13"/>
        <v>4.9029987462703957E-3</v>
      </c>
      <c r="Y85" s="8">
        <f t="shared" si="21"/>
        <v>2053868688784.8286</v>
      </c>
      <c r="Z85" s="15" t="s">
        <v>270</v>
      </c>
      <c r="AA85" s="15" t="s">
        <v>270</v>
      </c>
      <c r="AB85" s="15" t="s">
        <v>270</v>
      </c>
      <c r="AC85" s="15" t="s">
        <v>270</v>
      </c>
    </row>
    <row r="86" spans="1:29">
      <c r="A86" t="s">
        <v>55</v>
      </c>
      <c r="B86" t="str">
        <f t="shared" si="11"/>
        <v>Bottom 50%</v>
      </c>
      <c r="C86" s="2">
        <v>316055</v>
      </c>
      <c r="D86" s="2">
        <v>29291</v>
      </c>
      <c r="E86" s="3">
        <v>20868414.469999969</v>
      </c>
      <c r="G86" s="7">
        <f t="shared" si="14"/>
        <v>66.027794118112254</v>
      </c>
      <c r="H86" s="7">
        <f t="shared" si="15"/>
        <v>792.33352941734711</v>
      </c>
      <c r="I86" s="7">
        <f t="shared" si="16"/>
        <v>712.45141750025505</v>
      </c>
      <c r="J86" s="2">
        <f t="shared" si="17"/>
        <v>26337.916666666668</v>
      </c>
      <c r="K86" s="18">
        <f t="shared" si="18"/>
        <v>10.79017445631764</v>
      </c>
      <c r="M86" s="5">
        <f t="shared" si="19"/>
        <v>4.6338748442240696E-3</v>
      </c>
      <c r="N86" s="5">
        <f t="shared" si="19"/>
        <v>4.735590408857143E-3</v>
      </c>
      <c r="O86" s="6">
        <f t="shared" si="19"/>
        <v>3.469080975976995E-4</v>
      </c>
      <c r="Q86" s="11">
        <f t="shared" si="24"/>
        <v>10690381</v>
      </c>
      <c r="R86" s="11">
        <f t="shared" si="24"/>
        <v>1108447</v>
      </c>
      <c r="S86" s="8">
        <f t="shared" si="24"/>
        <v>315810535.13999999</v>
      </c>
      <c r="U86" s="6">
        <f t="shared" si="13"/>
        <v>0.15673818667975811</v>
      </c>
      <c r="V86" s="6">
        <f t="shared" si="13"/>
        <v>0.17920695715156443</v>
      </c>
      <c r="W86" s="6">
        <f t="shared" si="13"/>
        <v>5.2499068438680947E-3</v>
      </c>
      <c r="Y86" s="8">
        <f t="shared" si="21"/>
        <v>2525043376352.4697</v>
      </c>
      <c r="Z86" s="15" t="s">
        <v>270</v>
      </c>
      <c r="AA86" s="15" t="s">
        <v>270</v>
      </c>
      <c r="AB86" s="15" t="s">
        <v>270</v>
      </c>
      <c r="AC86" s="15" t="s">
        <v>270</v>
      </c>
    </row>
    <row r="87" spans="1:29">
      <c r="A87" t="s">
        <v>56</v>
      </c>
      <c r="B87" t="str">
        <f t="shared" si="11"/>
        <v>Bottom 50%</v>
      </c>
      <c r="C87" s="2">
        <v>322421</v>
      </c>
      <c r="D87" s="2">
        <v>29822</v>
      </c>
      <c r="E87" s="3">
        <v>21992000.160000026</v>
      </c>
      <c r="G87" s="7">
        <f t="shared" si="14"/>
        <v>68.208957108873264</v>
      </c>
      <c r="H87" s="7">
        <f t="shared" si="15"/>
        <v>818.50748530647911</v>
      </c>
      <c r="I87" s="7">
        <f t="shared" si="16"/>
        <v>737.44216216216307</v>
      </c>
      <c r="J87" s="2">
        <f t="shared" si="17"/>
        <v>26868.416666666668</v>
      </c>
      <c r="K87" s="18">
        <f t="shared" si="18"/>
        <v>10.811514988934343</v>
      </c>
      <c r="M87" s="5">
        <f t="shared" si="19"/>
        <v>4.7272106473543168E-3</v>
      </c>
      <c r="N87" s="5">
        <f t="shared" si="19"/>
        <v>4.8214392534545675E-3</v>
      </c>
      <c r="O87" s="6">
        <f t="shared" si="19"/>
        <v>3.655861325181895E-4</v>
      </c>
      <c r="Q87" s="11">
        <f t="shared" si="24"/>
        <v>11012802</v>
      </c>
      <c r="R87" s="11">
        <f t="shared" si="24"/>
        <v>1138269</v>
      </c>
      <c r="S87" s="8">
        <f t="shared" si="24"/>
        <v>337802535.30000001</v>
      </c>
      <c r="U87" s="6">
        <f t="shared" si="13"/>
        <v>0.16146539732711243</v>
      </c>
      <c r="V87" s="6">
        <f t="shared" si="13"/>
        <v>0.184028396405019</v>
      </c>
      <c r="W87" s="6">
        <f t="shared" si="13"/>
        <v>5.6154929763862849E-3</v>
      </c>
      <c r="Y87" s="8">
        <f t="shared" si="21"/>
        <v>2562149744519.8296</v>
      </c>
      <c r="Z87" s="15" t="s">
        <v>270</v>
      </c>
      <c r="AA87" s="15" t="s">
        <v>270</v>
      </c>
      <c r="AB87" s="15" t="s">
        <v>270</v>
      </c>
      <c r="AC87" s="15" t="s">
        <v>270</v>
      </c>
    </row>
    <row r="88" spans="1:29">
      <c r="A88" t="s">
        <v>57</v>
      </c>
      <c r="B88" t="str">
        <f t="shared" si="11"/>
        <v>Bottom 50%</v>
      </c>
      <c r="C88" s="2">
        <v>316094</v>
      </c>
      <c r="D88" s="2">
        <v>29093</v>
      </c>
      <c r="E88" s="3">
        <v>22184228.939999998</v>
      </c>
      <c r="G88" s="7">
        <f t="shared" si="14"/>
        <v>70.182379102418892</v>
      </c>
      <c r="H88" s="7">
        <f t="shared" si="15"/>
        <v>842.18854922902665</v>
      </c>
      <c r="I88" s="7">
        <f t="shared" si="16"/>
        <v>762.52806310796404</v>
      </c>
      <c r="J88" s="2">
        <f t="shared" si="17"/>
        <v>26341.166666666668</v>
      </c>
      <c r="K88" s="18">
        <f t="shared" si="18"/>
        <v>10.86495033169491</v>
      </c>
      <c r="M88" s="5">
        <f t="shared" si="19"/>
        <v>4.634446646976517E-3</v>
      </c>
      <c r="N88" s="5">
        <f t="shared" si="19"/>
        <v>4.703578975278443E-3</v>
      </c>
      <c r="O88" s="6">
        <f t="shared" si="19"/>
        <v>3.6878166615440241E-4</v>
      </c>
      <c r="Q88" s="11">
        <f t="shared" si="24"/>
        <v>11328896</v>
      </c>
      <c r="R88" s="11">
        <f t="shared" si="24"/>
        <v>1167362</v>
      </c>
      <c r="S88" s="8">
        <f t="shared" si="24"/>
        <v>359986764.24000001</v>
      </c>
      <c r="U88" s="6">
        <f t="shared" si="13"/>
        <v>0.16609984397408895</v>
      </c>
      <c r="V88" s="6">
        <f t="shared" si="13"/>
        <v>0.18873197538029746</v>
      </c>
      <c r="W88" s="6">
        <f t="shared" si="13"/>
        <v>5.9842746425406868E-3</v>
      </c>
      <c r="Y88" s="8">
        <f t="shared" si="21"/>
        <v>2499703588554.6523</v>
      </c>
      <c r="Z88" s="15" t="s">
        <v>270</v>
      </c>
      <c r="AA88" s="15" t="s">
        <v>270</v>
      </c>
      <c r="AB88" s="15" t="s">
        <v>270</v>
      </c>
      <c r="AC88" s="15" t="s">
        <v>270</v>
      </c>
    </row>
    <row r="89" spans="1:29">
      <c r="A89" t="s">
        <v>58</v>
      </c>
      <c r="B89" t="str">
        <f t="shared" ref="B89:B152" si="25">IF(V89&lt;0.5,$B$11,IF(V89&lt;0.75,$B$12,IF(V89&lt;0.9,$B$13,IF(V89&lt;0.95,$B$14,$B$15))))</f>
        <v>Bottom 50%</v>
      </c>
      <c r="C89" s="2">
        <v>313171</v>
      </c>
      <c r="D89" s="2">
        <v>28836</v>
      </c>
      <c r="E89" s="3">
        <v>22708929.199999988</v>
      </c>
      <c r="G89" s="7">
        <f t="shared" si="14"/>
        <v>72.512873797382227</v>
      </c>
      <c r="H89" s="7">
        <f t="shared" si="15"/>
        <v>870.15448556858678</v>
      </c>
      <c r="I89" s="7">
        <f t="shared" si="16"/>
        <v>787.52008600360614</v>
      </c>
      <c r="J89" s="2">
        <f t="shared" si="17"/>
        <v>26097.583333333332</v>
      </c>
      <c r="K89" s="18">
        <f t="shared" si="18"/>
        <v>10.860417533638508</v>
      </c>
      <c r="M89" s="5">
        <f t="shared" si="19"/>
        <v>4.5915907637610418E-3</v>
      </c>
      <c r="N89" s="5">
        <f t="shared" si="19"/>
        <v>4.6620287811889177E-3</v>
      </c>
      <c r="O89" s="6">
        <f t="shared" si="19"/>
        <v>3.7750407145583476E-4</v>
      </c>
      <c r="Q89" s="11">
        <f t="shared" si="24"/>
        <v>11642067</v>
      </c>
      <c r="R89" s="11">
        <f t="shared" si="24"/>
        <v>1196198</v>
      </c>
      <c r="S89" s="8">
        <f t="shared" si="24"/>
        <v>382695693.44</v>
      </c>
      <c r="U89" s="6">
        <f t="shared" ref="U89:W152" si="26">+Q89/C$16</f>
        <v>0.17069143473784998</v>
      </c>
      <c r="V89" s="6">
        <f t="shared" si="26"/>
        <v>0.19339400416148636</v>
      </c>
      <c r="W89" s="6">
        <f t="shared" si="26"/>
        <v>6.3617787139965219E-3</v>
      </c>
      <c r="Y89" s="8">
        <f t="shared" si="21"/>
        <v>2462389049054.5459</v>
      </c>
      <c r="Z89" s="15" t="s">
        <v>270</v>
      </c>
      <c r="AA89" s="15" t="s">
        <v>270</v>
      </c>
      <c r="AB89" s="15" t="s">
        <v>270</v>
      </c>
      <c r="AC89" s="15" t="s">
        <v>270</v>
      </c>
    </row>
    <row r="90" spans="1:29">
      <c r="A90" t="s">
        <v>59</v>
      </c>
      <c r="B90" t="str">
        <f t="shared" si="25"/>
        <v>Bottom 50%</v>
      </c>
      <c r="C90" s="2">
        <v>314405</v>
      </c>
      <c r="D90" s="2">
        <v>28842</v>
      </c>
      <c r="E90" s="3">
        <v>23432817.589999974</v>
      </c>
      <c r="G90" s="7">
        <f t="shared" ref="G90:G153" si="27">IF(C90=0,0,+E90/C90)</f>
        <v>74.530677279305266</v>
      </c>
      <c r="H90" s="7">
        <f t="shared" ref="H90:H153" si="28">+G90*12</f>
        <v>894.36812735166313</v>
      </c>
      <c r="I90" s="7">
        <f t="shared" ref="I90:I153" si="29">IF(D90=0,0,E90/D90)</f>
        <v>812.4546699258018</v>
      </c>
      <c r="J90" s="2">
        <f t="shared" ref="J90:J153" si="30">+C90/12</f>
        <v>26200.416666666668</v>
      </c>
      <c r="K90" s="18">
        <f t="shared" ref="K90:K153" si="31">IF(D90=0,0,C90/D90)</f>
        <v>10.900943069135289</v>
      </c>
      <c r="M90" s="5">
        <f t="shared" ref="M90:O153" si="32">+C90/C$16</f>
        <v>4.6096831893128361E-3</v>
      </c>
      <c r="N90" s="5">
        <f t="shared" si="32"/>
        <v>4.662998824630696E-3</v>
      </c>
      <c r="O90" s="6">
        <f t="shared" si="32"/>
        <v>3.8953769981839987E-4</v>
      </c>
      <c r="Q90" s="11">
        <f t="shared" ref="Q90:S105" si="33">+Q89+C90</f>
        <v>11956472</v>
      </c>
      <c r="R90" s="11">
        <f t="shared" si="33"/>
        <v>1225040</v>
      </c>
      <c r="S90" s="8">
        <f t="shared" si="33"/>
        <v>406128511.02999997</v>
      </c>
      <c r="U90" s="6">
        <f t="shared" si="26"/>
        <v>0.17530111792716283</v>
      </c>
      <c r="V90" s="6">
        <f t="shared" si="26"/>
        <v>0.19805700298611706</v>
      </c>
      <c r="W90" s="6">
        <f t="shared" si="26"/>
        <v>6.7513164138149218E-3</v>
      </c>
      <c r="Y90" s="8">
        <f t="shared" ref="Y90:Y153" si="34">((H90-$H$16)^2)*J90</f>
        <v>2459782354774.25</v>
      </c>
      <c r="Z90" s="15" t="s">
        <v>270</v>
      </c>
      <c r="AA90" s="15" t="s">
        <v>270</v>
      </c>
      <c r="AB90" s="15" t="s">
        <v>270</v>
      </c>
      <c r="AC90" s="15" t="s">
        <v>270</v>
      </c>
    </row>
    <row r="91" spans="1:29">
      <c r="A91" t="s">
        <v>60</v>
      </c>
      <c r="B91" t="str">
        <f t="shared" si="25"/>
        <v>Bottom 50%</v>
      </c>
      <c r="C91" s="2">
        <v>312010</v>
      </c>
      <c r="D91" s="2">
        <v>28568</v>
      </c>
      <c r="E91" s="3">
        <v>23925069.51000005</v>
      </c>
      <c r="G91" s="7">
        <f t="shared" si="27"/>
        <v>76.680457389186401</v>
      </c>
      <c r="H91" s="7">
        <f t="shared" si="28"/>
        <v>920.16548867023675</v>
      </c>
      <c r="I91" s="7">
        <f t="shared" si="29"/>
        <v>837.4779302016259</v>
      </c>
      <c r="J91" s="2">
        <f t="shared" si="30"/>
        <v>26000.833333333332</v>
      </c>
      <c r="K91" s="18">
        <f t="shared" si="31"/>
        <v>10.921660599271913</v>
      </c>
      <c r="M91" s="5">
        <f t="shared" si="32"/>
        <v>4.5745686356689561E-3</v>
      </c>
      <c r="N91" s="5">
        <f t="shared" si="32"/>
        <v>4.6187001741227977E-3</v>
      </c>
      <c r="O91" s="6">
        <f t="shared" si="32"/>
        <v>3.97720697015026E-4</v>
      </c>
      <c r="Q91" s="11">
        <f t="shared" si="33"/>
        <v>12268482</v>
      </c>
      <c r="R91" s="11">
        <f t="shared" si="33"/>
        <v>1253608</v>
      </c>
      <c r="S91" s="8">
        <f t="shared" si="33"/>
        <v>430053580.54000002</v>
      </c>
      <c r="U91" s="6">
        <f t="shared" si="26"/>
        <v>0.17987568656283179</v>
      </c>
      <c r="V91" s="6">
        <f t="shared" si="26"/>
        <v>0.20267570316023986</v>
      </c>
      <c r="W91" s="6">
        <f t="shared" si="26"/>
        <v>7.1490371108299472E-3</v>
      </c>
      <c r="Y91" s="8">
        <f t="shared" si="34"/>
        <v>2428063803513.8247</v>
      </c>
      <c r="Z91" s="15" t="s">
        <v>270</v>
      </c>
      <c r="AA91" s="15" t="s">
        <v>270</v>
      </c>
      <c r="AB91" s="15" t="s">
        <v>270</v>
      </c>
      <c r="AC91" s="15" t="s">
        <v>270</v>
      </c>
    </row>
    <row r="92" spans="1:29">
      <c r="A92" t="s">
        <v>61</v>
      </c>
      <c r="B92" t="str">
        <f t="shared" si="25"/>
        <v>Bottom 50%</v>
      </c>
      <c r="C92" s="2">
        <v>308913</v>
      </c>
      <c r="D92" s="2">
        <v>28227</v>
      </c>
      <c r="E92" s="3">
        <v>24344665.659999967</v>
      </c>
      <c r="G92" s="7">
        <f t="shared" si="27"/>
        <v>78.807514283956863</v>
      </c>
      <c r="H92" s="7">
        <f t="shared" si="28"/>
        <v>945.69017140748235</v>
      </c>
      <c r="I92" s="7">
        <f t="shared" si="29"/>
        <v>862.46025649200999</v>
      </c>
      <c r="J92" s="2">
        <f t="shared" si="30"/>
        <v>25742.75</v>
      </c>
      <c r="K92" s="18">
        <f t="shared" si="31"/>
        <v>10.943883515782762</v>
      </c>
      <c r="M92" s="5">
        <f t="shared" si="32"/>
        <v>4.5291616324810236E-3</v>
      </c>
      <c r="N92" s="5">
        <f t="shared" si="32"/>
        <v>4.5635693718483689E-3</v>
      </c>
      <c r="O92" s="6">
        <f t="shared" si="32"/>
        <v>4.0469589402220859E-4</v>
      </c>
      <c r="Q92" s="11">
        <f t="shared" si="33"/>
        <v>12577395</v>
      </c>
      <c r="R92" s="11">
        <f t="shared" si="33"/>
        <v>1281835</v>
      </c>
      <c r="S92" s="8">
        <f t="shared" si="33"/>
        <v>454398246.19999999</v>
      </c>
      <c r="U92" s="6">
        <f t="shared" si="26"/>
        <v>0.1844048481953128</v>
      </c>
      <c r="V92" s="6">
        <f t="shared" si="26"/>
        <v>0.20723927253208824</v>
      </c>
      <c r="W92" s="6">
        <f t="shared" si="26"/>
        <v>7.553733004852156E-3</v>
      </c>
      <c r="Y92" s="8">
        <f t="shared" si="34"/>
        <v>2391280345377.9141</v>
      </c>
      <c r="Z92" s="15" t="s">
        <v>270</v>
      </c>
      <c r="AA92" s="15" t="s">
        <v>270</v>
      </c>
      <c r="AB92" s="15" t="s">
        <v>270</v>
      </c>
      <c r="AC92" s="15" t="s">
        <v>270</v>
      </c>
    </row>
    <row r="93" spans="1:29">
      <c r="A93" t="s">
        <v>62</v>
      </c>
      <c r="B93" t="str">
        <f t="shared" si="25"/>
        <v>Bottom 50%</v>
      </c>
      <c r="C93" s="2">
        <v>309107</v>
      </c>
      <c r="D93" s="2">
        <v>28272</v>
      </c>
      <c r="E93" s="3">
        <v>25089624.079999983</v>
      </c>
      <c r="G93" s="7">
        <f t="shared" si="27"/>
        <v>81.168087684846938</v>
      </c>
      <c r="H93" s="7">
        <f t="shared" si="28"/>
        <v>974.01705221816326</v>
      </c>
      <c r="I93" s="7">
        <f t="shared" si="29"/>
        <v>887.43718449349126</v>
      </c>
      <c r="J93" s="2">
        <f t="shared" si="30"/>
        <v>25758.916666666668</v>
      </c>
      <c r="K93" s="18">
        <f t="shared" si="31"/>
        <v>10.933326259196377</v>
      </c>
      <c r="M93" s="5">
        <f t="shared" si="32"/>
        <v>4.5320059846342235E-3</v>
      </c>
      <c r="N93" s="5">
        <f t="shared" si="32"/>
        <v>4.5708446976617106E-3</v>
      </c>
      <c r="O93" s="6">
        <f t="shared" si="32"/>
        <v>4.1707978205755077E-4</v>
      </c>
      <c r="Q93" s="11">
        <f t="shared" si="33"/>
        <v>12886502</v>
      </c>
      <c r="R93" s="11">
        <f t="shared" si="33"/>
        <v>1310107</v>
      </c>
      <c r="S93" s="8">
        <f t="shared" si="33"/>
        <v>479487870.27999997</v>
      </c>
      <c r="U93" s="6">
        <f t="shared" si="26"/>
        <v>0.18893685417994702</v>
      </c>
      <c r="V93" s="6">
        <f t="shared" si="26"/>
        <v>0.21181011722974993</v>
      </c>
      <c r="W93" s="6">
        <f t="shared" si="26"/>
        <v>7.9708127869097065E-3</v>
      </c>
      <c r="Y93" s="8">
        <f t="shared" si="34"/>
        <v>2378737617060.9023</v>
      </c>
      <c r="Z93" s="15" t="s">
        <v>270</v>
      </c>
      <c r="AA93" s="15" t="s">
        <v>270</v>
      </c>
      <c r="AB93" s="15" t="s">
        <v>270</v>
      </c>
      <c r="AC93" s="15" t="s">
        <v>270</v>
      </c>
    </row>
    <row r="94" spans="1:29">
      <c r="A94" t="s">
        <v>63</v>
      </c>
      <c r="B94" t="str">
        <f t="shared" si="25"/>
        <v>Bottom 50%</v>
      </c>
      <c r="C94" s="2">
        <v>308842</v>
      </c>
      <c r="D94" s="2">
        <v>28070</v>
      </c>
      <c r="E94" s="3">
        <v>25612563.870000005</v>
      </c>
      <c r="G94" s="7">
        <f t="shared" si="27"/>
        <v>82.930961041568196</v>
      </c>
      <c r="H94" s="7">
        <f t="shared" si="28"/>
        <v>995.17153249881835</v>
      </c>
      <c r="I94" s="7">
        <f t="shared" si="29"/>
        <v>912.45329070181708</v>
      </c>
      <c r="J94" s="2">
        <f t="shared" si="30"/>
        <v>25736.833333333332</v>
      </c>
      <c r="K94" s="18">
        <f t="shared" si="31"/>
        <v>11.002565016031351</v>
      </c>
      <c r="M94" s="5">
        <f t="shared" si="32"/>
        <v>4.5281206582393884E-3</v>
      </c>
      <c r="N94" s="5">
        <f t="shared" si="32"/>
        <v>4.5381865684551576E-3</v>
      </c>
      <c r="O94" s="6">
        <f t="shared" si="32"/>
        <v>4.2577292201640305E-4</v>
      </c>
      <c r="Q94" s="11">
        <f t="shared" si="33"/>
        <v>13195344</v>
      </c>
      <c r="R94" s="11">
        <f t="shared" si="33"/>
        <v>1338177</v>
      </c>
      <c r="S94" s="8">
        <f t="shared" si="33"/>
        <v>505100434.14999998</v>
      </c>
      <c r="U94" s="6">
        <f t="shared" si="26"/>
        <v>0.19346497483818642</v>
      </c>
      <c r="V94" s="6">
        <f t="shared" si="26"/>
        <v>0.2163483037982051</v>
      </c>
      <c r="W94" s="6">
        <f t="shared" si="26"/>
        <v>8.3965857089261103E-3</v>
      </c>
      <c r="Y94" s="8">
        <f t="shared" si="34"/>
        <v>2366245842154.1558</v>
      </c>
      <c r="Z94" s="15" t="s">
        <v>270</v>
      </c>
      <c r="AA94" s="15" t="s">
        <v>270</v>
      </c>
      <c r="AB94" s="15" t="s">
        <v>270</v>
      </c>
      <c r="AC94" s="15" t="s">
        <v>270</v>
      </c>
    </row>
    <row r="95" spans="1:29">
      <c r="A95" t="s">
        <v>64</v>
      </c>
      <c r="B95" t="str">
        <f t="shared" si="25"/>
        <v>Bottom 50%</v>
      </c>
      <c r="C95" s="2">
        <v>306634</v>
      </c>
      <c r="D95" s="2">
        <v>27835</v>
      </c>
      <c r="E95" s="3">
        <v>26094968.020000041</v>
      </c>
      <c r="G95" s="7">
        <f t="shared" si="27"/>
        <v>85.101352165774315</v>
      </c>
      <c r="H95" s="7">
        <f t="shared" si="28"/>
        <v>1021.2162259892918</v>
      </c>
      <c r="I95" s="7">
        <f t="shared" si="29"/>
        <v>937.48762421412039</v>
      </c>
      <c r="J95" s="2">
        <f t="shared" si="30"/>
        <v>25552.833333333332</v>
      </c>
      <c r="K95" s="18">
        <f t="shared" si="31"/>
        <v>11.016130770612538</v>
      </c>
      <c r="M95" s="5">
        <f t="shared" si="32"/>
        <v>4.4957478254854478E-3</v>
      </c>
      <c r="N95" s="5">
        <f t="shared" si="32"/>
        <v>4.500193200318821E-3</v>
      </c>
      <c r="O95" s="6">
        <f t="shared" si="32"/>
        <v>4.3379221386008032E-4</v>
      </c>
      <c r="Q95" s="11">
        <f t="shared" si="33"/>
        <v>13501978</v>
      </c>
      <c r="R95" s="11">
        <f t="shared" si="33"/>
        <v>1366012</v>
      </c>
      <c r="S95" s="8">
        <f t="shared" si="33"/>
        <v>531195402.17000002</v>
      </c>
      <c r="U95" s="6">
        <f t="shared" si="26"/>
        <v>0.19796072266367187</v>
      </c>
      <c r="V95" s="6">
        <f t="shared" si="26"/>
        <v>0.22084849699852391</v>
      </c>
      <c r="W95" s="6">
        <f t="shared" si="26"/>
        <v>8.8303779227861898E-3</v>
      </c>
      <c r="Y95" s="8">
        <f t="shared" si="34"/>
        <v>2336583560509.6953</v>
      </c>
      <c r="Z95" s="15" t="s">
        <v>270</v>
      </c>
      <c r="AA95" s="15" t="s">
        <v>270</v>
      </c>
      <c r="AB95" s="15" t="s">
        <v>270</v>
      </c>
      <c r="AC95" s="15" t="s">
        <v>270</v>
      </c>
    </row>
    <row r="96" spans="1:29">
      <c r="A96" t="s">
        <v>65</v>
      </c>
      <c r="B96" t="str">
        <f t="shared" si="25"/>
        <v>Bottom 50%</v>
      </c>
      <c r="C96" s="2">
        <v>300729</v>
      </c>
      <c r="D96" s="2">
        <v>27336</v>
      </c>
      <c r="E96" s="3">
        <v>26309306.759999931</v>
      </c>
      <c r="G96" s="7">
        <f t="shared" si="27"/>
        <v>87.48510040601316</v>
      </c>
      <c r="H96" s="7">
        <f t="shared" si="28"/>
        <v>1049.821204872158</v>
      </c>
      <c r="I96" s="7">
        <f t="shared" si="29"/>
        <v>962.44171641790797</v>
      </c>
      <c r="J96" s="2">
        <f t="shared" si="30"/>
        <v>25060.75</v>
      </c>
      <c r="K96" s="18">
        <f t="shared" si="31"/>
        <v>11.00120719929763</v>
      </c>
      <c r="M96" s="5">
        <f t="shared" si="32"/>
        <v>4.4091710241213082E-3</v>
      </c>
      <c r="N96" s="5">
        <f t="shared" si="32"/>
        <v>4.4195179207442174E-3</v>
      </c>
      <c r="O96" s="6">
        <f t="shared" si="32"/>
        <v>4.3735529454557001E-4</v>
      </c>
      <c r="Q96" s="11">
        <f t="shared" si="33"/>
        <v>13802707</v>
      </c>
      <c r="R96" s="11">
        <f t="shared" si="33"/>
        <v>1393348</v>
      </c>
      <c r="S96" s="8">
        <f t="shared" si="33"/>
        <v>557504708.92999995</v>
      </c>
      <c r="U96" s="6">
        <f t="shared" si="26"/>
        <v>0.20236989368779318</v>
      </c>
      <c r="V96" s="6">
        <f t="shared" si="26"/>
        <v>0.22526801491926812</v>
      </c>
      <c r="W96" s="6">
        <f t="shared" si="26"/>
        <v>9.2677332173317604E-3</v>
      </c>
      <c r="Y96" s="8">
        <f t="shared" si="34"/>
        <v>2277897360931.9883</v>
      </c>
      <c r="Z96" s="15" t="s">
        <v>270</v>
      </c>
      <c r="AA96" s="15" t="s">
        <v>270</v>
      </c>
      <c r="AB96" s="15" t="s">
        <v>270</v>
      </c>
      <c r="AC96" s="15" t="s">
        <v>270</v>
      </c>
    </row>
    <row r="97" spans="1:29">
      <c r="A97" t="s">
        <v>66</v>
      </c>
      <c r="B97" t="str">
        <f t="shared" si="25"/>
        <v>Bottom 50%</v>
      </c>
      <c r="C97" s="2">
        <v>295966</v>
      </c>
      <c r="D97" s="2">
        <v>26857</v>
      </c>
      <c r="E97" s="3">
        <v>26521620.320000052</v>
      </c>
      <c r="G97" s="7">
        <f t="shared" si="27"/>
        <v>89.610361730739513</v>
      </c>
      <c r="H97" s="7">
        <f t="shared" si="28"/>
        <v>1075.3243407688742</v>
      </c>
      <c r="I97" s="7">
        <f t="shared" si="29"/>
        <v>987.51239229996099</v>
      </c>
      <c r="J97" s="2">
        <f t="shared" si="30"/>
        <v>24663.833333333332</v>
      </c>
      <c r="K97" s="18">
        <f t="shared" si="31"/>
        <v>11.020069255687531</v>
      </c>
      <c r="M97" s="5">
        <f t="shared" si="32"/>
        <v>4.3393377802775496E-3</v>
      </c>
      <c r="N97" s="5">
        <f t="shared" si="32"/>
        <v>4.3420761193088764E-3</v>
      </c>
      <c r="O97" s="6">
        <f t="shared" si="32"/>
        <v>4.4088470945630599E-4</v>
      </c>
      <c r="Q97" s="11">
        <f t="shared" si="33"/>
        <v>14098673</v>
      </c>
      <c r="R97" s="11">
        <f t="shared" si="33"/>
        <v>1420205</v>
      </c>
      <c r="S97" s="8">
        <f t="shared" si="33"/>
        <v>584026329.25</v>
      </c>
      <c r="U97" s="6">
        <f t="shared" si="26"/>
        <v>0.20670923146807071</v>
      </c>
      <c r="V97" s="6">
        <f t="shared" si="26"/>
        <v>0.22961009103857702</v>
      </c>
      <c r="W97" s="6">
        <f t="shared" si="26"/>
        <v>9.7086179267880657E-3</v>
      </c>
      <c r="Y97" s="8">
        <f t="shared" si="34"/>
        <v>2229841926197.9023</v>
      </c>
      <c r="Z97" s="15" t="s">
        <v>270</v>
      </c>
      <c r="AA97" s="15" t="s">
        <v>270</v>
      </c>
      <c r="AB97" s="15" t="s">
        <v>270</v>
      </c>
      <c r="AC97" s="15" t="s">
        <v>270</v>
      </c>
    </row>
    <row r="98" spans="1:29">
      <c r="A98" t="s">
        <v>67</v>
      </c>
      <c r="B98" t="str">
        <f t="shared" si="25"/>
        <v>Bottom 50%</v>
      </c>
      <c r="C98" s="2">
        <v>296767</v>
      </c>
      <c r="D98" s="2">
        <v>26962</v>
      </c>
      <c r="E98" s="3">
        <v>27298014.269999981</v>
      </c>
      <c r="G98" s="7">
        <f t="shared" si="27"/>
        <v>91.984669016433699</v>
      </c>
      <c r="H98" s="7">
        <f t="shared" si="28"/>
        <v>1103.8160281972043</v>
      </c>
      <c r="I98" s="7">
        <f t="shared" si="29"/>
        <v>1012.462512795786</v>
      </c>
      <c r="J98" s="2">
        <f t="shared" si="30"/>
        <v>24730.583333333332</v>
      </c>
      <c r="K98" s="18">
        <f t="shared" si="31"/>
        <v>11.006861508790148</v>
      </c>
      <c r="M98" s="5">
        <f t="shared" si="32"/>
        <v>4.3510817291162757E-3</v>
      </c>
      <c r="N98" s="5">
        <f t="shared" si="32"/>
        <v>4.3590518795400051E-3</v>
      </c>
      <c r="O98" s="6">
        <f t="shared" si="32"/>
        <v>4.5379116905188441E-4</v>
      </c>
      <c r="Q98" s="11">
        <f t="shared" si="33"/>
        <v>14395440</v>
      </c>
      <c r="R98" s="11">
        <f t="shared" si="33"/>
        <v>1447167</v>
      </c>
      <c r="S98" s="8">
        <f t="shared" si="33"/>
        <v>611324343.51999998</v>
      </c>
      <c r="U98" s="6">
        <f t="shared" si="26"/>
        <v>0.21106031319718699</v>
      </c>
      <c r="V98" s="6">
        <f t="shared" si="26"/>
        <v>0.23396914291811702</v>
      </c>
      <c r="W98" s="6">
        <f t="shared" si="26"/>
        <v>1.0162409095839951E-2</v>
      </c>
      <c r="Y98" s="8">
        <f t="shared" si="34"/>
        <v>2222497307026.7974</v>
      </c>
      <c r="Z98" s="15" t="s">
        <v>270</v>
      </c>
      <c r="AA98" s="15" t="s">
        <v>270</v>
      </c>
      <c r="AB98" s="15" t="s">
        <v>270</v>
      </c>
      <c r="AC98" s="15" t="s">
        <v>270</v>
      </c>
    </row>
    <row r="99" spans="1:29">
      <c r="A99" t="s">
        <v>68</v>
      </c>
      <c r="B99" t="str">
        <f t="shared" si="25"/>
        <v>Bottom 50%</v>
      </c>
      <c r="C99" s="2">
        <v>295940</v>
      </c>
      <c r="D99" s="2">
        <v>26808</v>
      </c>
      <c r="E99" s="3">
        <v>27812064.460000038</v>
      </c>
      <c r="G99" s="7">
        <f t="shared" si="27"/>
        <v>93.978726971683585</v>
      </c>
      <c r="H99" s="7">
        <f t="shared" si="28"/>
        <v>1127.7447236602029</v>
      </c>
      <c r="I99" s="7">
        <f t="shared" si="29"/>
        <v>1037.4539115189509</v>
      </c>
      <c r="J99" s="2">
        <f t="shared" si="30"/>
        <v>24661.666666666668</v>
      </c>
      <c r="K99" s="18">
        <f t="shared" si="31"/>
        <v>11.039242017308267</v>
      </c>
      <c r="M99" s="5">
        <f t="shared" si="32"/>
        <v>4.3389565784425843E-3</v>
      </c>
      <c r="N99" s="5">
        <f t="shared" si="32"/>
        <v>4.3341540978676825E-3</v>
      </c>
      <c r="O99" s="6">
        <f t="shared" si="32"/>
        <v>4.623365318890572E-4</v>
      </c>
      <c r="Q99" s="11">
        <f t="shared" si="33"/>
        <v>14691380</v>
      </c>
      <c r="R99" s="11">
        <f t="shared" si="33"/>
        <v>1473975</v>
      </c>
      <c r="S99" s="8">
        <f t="shared" si="33"/>
        <v>639136407.98000002</v>
      </c>
      <c r="U99" s="6">
        <f t="shared" si="26"/>
        <v>0.21539926977562959</v>
      </c>
      <c r="V99" s="6">
        <f t="shared" si="26"/>
        <v>0.23830329701598471</v>
      </c>
      <c r="W99" s="6">
        <f t="shared" si="26"/>
        <v>1.0624745627729007E-2</v>
      </c>
      <c r="Y99" s="8">
        <f t="shared" si="34"/>
        <v>2205129421381.126</v>
      </c>
      <c r="Z99" s="15" t="s">
        <v>270</v>
      </c>
      <c r="AA99" s="15" t="s">
        <v>270</v>
      </c>
      <c r="AB99" s="15" t="s">
        <v>270</v>
      </c>
      <c r="AC99" s="15" t="s">
        <v>270</v>
      </c>
    </row>
    <row r="100" spans="1:29">
      <c r="A100" t="s">
        <v>69</v>
      </c>
      <c r="B100" t="str">
        <f t="shared" si="25"/>
        <v>Bottom 50%</v>
      </c>
      <c r="C100" s="2">
        <v>289704</v>
      </c>
      <c r="D100" s="2">
        <v>26223</v>
      </c>
      <c r="E100" s="3">
        <v>27860903.019999981</v>
      </c>
      <c r="G100" s="7">
        <f t="shared" si="27"/>
        <v>96.17023934774798</v>
      </c>
      <c r="H100" s="7">
        <f t="shared" si="28"/>
        <v>1154.0428721729759</v>
      </c>
      <c r="I100" s="7">
        <f t="shared" si="29"/>
        <v>1062.4605506616322</v>
      </c>
      <c r="J100" s="2">
        <f t="shared" si="30"/>
        <v>24142</v>
      </c>
      <c r="K100" s="18">
        <f t="shared" si="31"/>
        <v>11.047706212103879</v>
      </c>
      <c r="M100" s="5">
        <f t="shared" si="32"/>
        <v>4.2475267844871616E-3</v>
      </c>
      <c r="N100" s="5">
        <f t="shared" si="32"/>
        <v>4.2395748622942493E-3</v>
      </c>
      <c r="O100" s="6">
        <f t="shared" si="32"/>
        <v>4.6314840439443355E-4</v>
      </c>
      <c r="Q100" s="11">
        <f t="shared" si="33"/>
        <v>14981084</v>
      </c>
      <c r="R100" s="11">
        <f t="shared" si="33"/>
        <v>1500198</v>
      </c>
      <c r="S100" s="8">
        <f t="shared" si="33"/>
        <v>666997311</v>
      </c>
      <c r="U100" s="6">
        <f t="shared" si="26"/>
        <v>0.21964679656011674</v>
      </c>
      <c r="V100" s="6">
        <f t="shared" si="26"/>
        <v>0.24254287187827894</v>
      </c>
      <c r="W100" s="6">
        <f t="shared" si="26"/>
        <v>1.1087894032123442E-2</v>
      </c>
      <c r="Y100" s="8">
        <f t="shared" si="34"/>
        <v>2146672993262.2485</v>
      </c>
      <c r="Z100" s="15" t="s">
        <v>270</v>
      </c>
      <c r="AA100" s="15" t="s">
        <v>270</v>
      </c>
      <c r="AB100" s="15" t="s">
        <v>270</v>
      </c>
      <c r="AC100" s="15" t="s">
        <v>270</v>
      </c>
    </row>
    <row r="101" spans="1:29">
      <c r="A101" t="s">
        <v>70</v>
      </c>
      <c r="B101" t="str">
        <f t="shared" si="25"/>
        <v>Bottom 50%</v>
      </c>
      <c r="C101" s="2">
        <v>292870</v>
      </c>
      <c r="D101" s="2">
        <v>26512</v>
      </c>
      <c r="E101" s="3">
        <v>28829430.049999952</v>
      </c>
      <c r="G101" s="7">
        <f t="shared" si="27"/>
        <v>98.43763461604108</v>
      </c>
      <c r="H101" s="7">
        <f t="shared" si="28"/>
        <v>1181.251615392493</v>
      </c>
      <c r="I101" s="7">
        <f t="shared" si="29"/>
        <v>1087.4106084037398</v>
      </c>
      <c r="J101" s="2">
        <f t="shared" si="30"/>
        <v>24405.833333333332</v>
      </c>
      <c r="K101" s="18">
        <f t="shared" si="31"/>
        <v>11.046695835847919</v>
      </c>
      <c r="M101" s="5">
        <f t="shared" si="32"/>
        <v>4.2939454386986542E-3</v>
      </c>
      <c r="N101" s="5">
        <f t="shared" si="32"/>
        <v>4.2862986214065955E-3</v>
      </c>
      <c r="O101" s="6">
        <f t="shared" si="32"/>
        <v>4.7924880674806E-4</v>
      </c>
      <c r="Q101" s="11">
        <f t="shared" si="33"/>
        <v>15273954</v>
      </c>
      <c r="R101" s="11">
        <f t="shared" si="33"/>
        <v>1526710</v>
      </c>
      <c r="S101" s="8">
        <f t="shared" si="33"/>
        <v>695826741.04999995</v>
      </c>
      <c r="U101" s="6">
        <f t="shared" si="26"/>
        <v>0.22394074199881539</v>
      </c>
      <c r="V101" s="6">
        <f t="shared" si="26"/>
        <v>0.24682917049968556</v>
      </c>
      <c r="W101" s="6">
        <f t="shared" si="26"/>
        <v>1.1567142838871501E-2</v>
      </c>
      <c r="Y101" s="8">
        <f t="shared" si="34"/>
        <v>2157627175078.7739</v>
      </c>
      <c r="Z101" s="15" t="s">
        <v>270</v>
      </c>
      <c r="AA101" s="15" t="s">
        <v>270</v>
      </c>
      <c r="AB101" s="15" t="s">
        <v>270</v>
      </c>
      <c r="AC101" s="15" t="s">
        <v>270</v>
      </c>
    </row>
    <row r="102" spans="1:29">
      <c r="A102" t="s">
        <v>71</v>
      </c>
      <c r="B102" t="str">
        <f t="shared" si="25"/>
        <v>Bottom 50%</v>
      </c>
      <c r="C102" s="2">
        <v>344954</v>
      </c>
      <c r="D102" s="2">
        <v>31123</v>
      </c>
      <c r="E102" s="3">
        <v>34699309.700000048</v>
      </c>
      <c r="G102" s="7">
        <f t="shared" si="27"/>
        <v>100.59112142488577</v>
      </c>
      <c r="H102" s="7">
        <f t="shared" si="28"/>
        <v>1207.0934570986292</v>
      </c>
      <c r="I102" s="7">
        <f t="shared" si="29"/>
        <v>1114.9089001702937</v>
      </c>
      <c r="J102" s="2">
        <f t="shared" si="30"/>
        <v>28746.166666666668</v>
      </c>
      <c r="K102" s="18">
        <f t="shared" si="31"/>
        <v>11.083571635125148</v>
      </c>
      <c r="M102" s="5">
        <f t="shared" si="32"/>
        <v>5.057580683787536E-3</v>
      </c>
      <c r="N102" s="5">
        <f t="shared" si="32"/>
        <v>5.0317770064136043E-3</v>
      </c>
      <c r="O102" s="6">
        <f t="shared" si="32"/>
        <v>5.7682731638693751E-4</v>
      </c>
      <c r="Q102" s="11">
        <f t="shared" si="33"/>
        <v>15618908</v>
      </c>
      <c r="R102" s="11">
        <f t="shared" si="33"/>
        <v>1557833</v>
      </c>
      <c r="S102" s="8">
        <f t="shared" si="33"/>
        <v>730526050.75</v>
      </c>
      <c r="U102" s="6">
        <f t="shared" si="26"/>
        <v>0.22899832268260292</v>
      </c>
      <c r="V102" s="6">
        <f t="shared" si="26"/>
        <v>0.25186094750609916</v>
      </c>
      <c r="W102" s="6">
        <f t="shared" si="26"/>
        <v>1.2143970155258439E-2</v>
      </c>
      <c r="Y102" s="8">
        <f t="shared" si="34"/>
        <v>2527389478413.8159</v>
      </c>
      <c r="Z102" s="15" t="s">
        <v>270</v>
      </c>
      <c r="AA102" s="15" t="s">
        <v>270</v>
      </c>
      <c r="AB102" s="15" t="s">
        <v>270</v>
      </c>
      <c r="AC102" s="15" t="s">
        <v>270</v>
      </c>
    </row>
    <row r="103" spans="1:29">
      <c r="A103" t="s">
        <v>72</v>
      </c>
      <c r="B103" t="str">
        <f t="shared" si="25"/>
        <v>Bottom 50%</v>
      </c>
      <c r="C103" s="2">
        <v>398161</v>
      </c>
      <c r="D103" s="2">
        <v>35906</v>
      </c>
      <c r="E103" s="3">
        <v>41200498.899999976</v>
      </c>
      <c r="G103" s="7">
        <f t="shared" si="27"/>
        <v>103.47698267786141</v>
      </c>
      <c r="H103" s="7">
        <f t="shared" si="28"/>
        <v>1241.7237921343369</v>
      </c>
      <c r="I103" s="7">
        <f t="shared" si="29"/>
        <v>1147.4544337993643</v>
      </c>
      <c r="J103" s="2">
        <f t="shared" si="30"/>
        <v>33180.083333333336</v>
      </c>
      <c r="K103" s="18">
        <f t="shared" si="31"/>
        <v>11.088982342783936</v>
      </c>
      <c r="M103" s="5">
        <f t="shared" si="32"/>
        <v>5.8376809158250925E-3</v>
      </c>
      <c r="N103" s="5">
        <f t="shared" si="32"/>
        <v>5.8050633034182715E-3</v>
      </c>
      <c r="O103" s="6">
        <f t="shared" si="32"/>
        <v>6.8490046112617414E-4</v>
      </c>
      <c r="Q103" s="11">
        <f t="shared" si="33"/>
        <v>16017069</v>
      </c>
      <c r="R103" s="11">
        <f t="shared" si="33"/>
        <v>1593739</v>
      </c>
      <c r="S103" s="8">
        <f t="shared" si="33"/>
        <v>771726549.64999998</v>
      </c>
      <c r="U103" s="6">
        <f t="shared" si="26"/>
        <v>0.23483600359842802</v>
      </c>
      <c r="V103" s="6">
        <f t="shared" si="26"/>
        <v>0.2576660108095174</v>
      </c>
      <c r="W103" s="6">
        <f t="shared" si="26"/>
        <v>1.2828870616384613E-2</v>
      </c>
      <c r="Y103" s="8">
        <f t="shared" si="34"/>
        <v>2895715147240.5</v>
      </c>
      <c r="Z103" s="15" t="s">
        <v>270</v>
      </c>
      <c r="AA103" s="15" t="s">
        <v>270</v>
      </c>
      <c r="AB103" s="15" t="s">
        <v>270</v>
      </c>
      <c r="AC103" s="15" t="s">
        <v>270</v>
      </c>
    </row>
    <row r="104" spans="1:29">
      <c r="A104" t="s">
        <v>73</v>
      </c>
      <c r="B104" t="str">
        <f t="shared" si="25"/>
        <v>Bottom 50%</v>
      </c>
      <c r="C104" s="2">
        <v>393729</v>
      </c>
      <c r="D104" s="2">
        <v>35453</v>
      </c>
      <c r="E104" s="3">
        <v>41922958.519999981</v>
      </c>
      <c r="G104" s="7">
        <f t="shared" si="27"/>
        <v>106.47668452158713</v>
      </c>
      <c r="H104" s="7">
        <f t="shared" si="28"/>
        <v>1277.7202142590456</v>
      </c>
      <c r="I104" s="7">
        <f t="shared" si="29"/>
        <v>1182.493964403576</v>
      </c>
      <c r="J104" s="2">
        <f t="shared" si="30"/>
        <v>32810.75</v>
      </c>
      <c r="K104" s="18">
        <f t="shared" si="31"/>
        <v>11.105661015993006</v>
      </c>
      <c r="M104" s="5">
        <f t="shared" si="32"/>
        <v>5.7727006645726178E-3</v>
      </c>
      <c r="N104" s="5">
        <f t="shared" si="32"/>
        <v>5.7318250235639722E-3</v>
      </c>
      <c r="O104" s="6">
        <f t="shared" si="32"/>
        <v>6.9691033819305214E-4</v>
      </c>
      <c r="Q104" s="11">
        <f t="shared" si="33"/>
        <v>16410798</v>
      </c>
      <c r="R104" s="11">
        <f t="shared" si="33"/>
        <v>1629192</v>
      </c>
      <c r="S104" s="8">
        <f t="shared" si="33"/>
        <v>813649508.16999996</v>
      </c>
      <c r="U104" s="6">
        <f t="shared" si="26"/>
        <v>0.24060870426300066</v>
      </c>
      <c r="V104" s="6">
        <f t="shared" si="26"/>
        <v>0.26339783583308141</v>
      </c>
      <c r="W104" s="6">
        <f t="shared" si="26"/>
        <v>1.3525780954577665E-2</v>
      </c>
      <c r="Y104" s="8">
        <f t="shared" si="34"/>
        <v>2841457877809.6543</v>
      </c>
      <c r="Z104" s="15" t="s">
        <v>270</v>
      </c>
      <c r="AA104" s="15" t="s">
        <v>270</v>
      </c>
      <c r="AB104" s="15" t="s">
        <v>270</v>
      </c>
      <c r="AC104" s="15" t="s">
        <v>270</v>
      </c>
    </row>
    <row r="105" spans="1:29">
      <c r="A105" t="s">
        <v>74</v>
      </c>
      <c r="B105" t="str">
        <f t="shared" si="25"/>
        <v>Bottom 50%</v>
      </c>
      <c r="C105" s="2">
        <v>334704</v>
      </c>
      <c r="D105" s="2">
        <v>30090</v>
      </c>
      <c r="E105" s="3">
        <v>36559098.060000062</v>
      </c>
      <c r="G105" s="7">
        <f t="shared" si="27"/>
        <v>109.22814803527912</v>
      </c>
      <c r="H105" s="7">
        <f t="shared" si="28"/>
        <v>1310.7377764233495</v>
      </c>
      <c r="I105" s="7">
        <f t="shared" si="29"/>
        <v>1214.9916271186462</v>
      </c>
      <c r="J105" s="2">
        <f t="shared" si="30"/>
        <v>27892</v>
      </c>
      <c r="K105" s="18">
        <f t="shared" si="31"/>
        <v>11.123429710867399</v>
      </c>
      <c r="M105" s="5">
        <f t="shared" si="32"/>
        <v>4.9072991911571495E-3</v>
      </c>
      <c r="N105" s="5">
        <f t="shared" si="32"/>
        <v>4.8647678605206867E-3</v>
      </c>
      <c r="O105" s="6">
        <f t="shared" si="32"/>
        <v>6.0774368728945354E-4</v>
      </c>
      <c r="Q105" s="11">
        <f t="shared" si="33"/>
        <v>16745502</v>
      </c>
      <c r="R105" s="11">
        <f t="shared" si="33"/>
        <v>1659282</v>
      </c>
      <c r="S105" s="8">
        <f t="shared" si="33"/>
        <v>850208606.23000002</v>
      </c>
      <c r="U105" s="6">
        <f t="shared" si="26"/>
        <v>0.24551600345415781</v>
      </c>
      <c r="V105" s="6">
        <f t="shared" si="26"/>
        <v>0.26826260369360205</v>
      </c>
      <c r="W105" s="6">
        <f t="shared" si="26"/>
        <v>1.4133524641867118E-2</v>
      </c>
      <c r="Y105" s="8">
        <f t="shared" si="34"/>
        <v>2398377248012.6108</v>
      </c>
      <c r="Z105" s="15" t="s">
        <v>270</v>
      </c>
      <c r="AA105" s="15" t="s">
        <v>270</v>
      </c>
      <c r="AB105" s="15" t="s">
        <v>270</v>
      </c>
      <c r="AC105" s="15" t="s">
        <v>270</v>
      </c>
    </row>
    <row r="106" spans="1:29">
      <c r="A106" t="s">
        <v>75</v>
      </c>
      <c r="B106" t="str">
        <f t="shared" si="25"/>
        <v>Bottom 50%</v>
      </c>
      <c r="C106" s="2">
        <v>387395</v>
      </c>
      <c r="D106" s="2">
        <v>34850</v>
      </c>
      <c r="E106" s="3">
        <v>43473518.600000024</v>
      </c>
      <c r="G106" s="7">
        <f t="shared" si="27"/>
        <v>112.22013345551704</v>
      </c>
      <c r="H106" s="7">
        <f t="shared" si="28"/>
        <v>1346.6416014662045</v>
      </c>
      <c r="I106" s="7">
        <f t="shared" si="29"/>
        <v>1247.4467317073177</v>
      </c>
      <c r="J106" s="2">
        <f t="shared" si="30"/>
        <v>32282.916666666668</v>
      </c>
      <c r="K106" s="18">
        <f t="shared" si="31"/>
        <v>11.116068866571018</v>
      </c>
      <c r="M106" s="5">
        <f t="shared" si="32"/>
        <v>5.6798340329315576E-3</v>
      </c>
      <c r="N106" s="5">
        <f t="shared" si="32"/>
        <v>5.6343356576652025E-3</v>
      </c>
      <c r="O106" s="6">
        <f t="shared" si="32"/>
        <v>7.2268622300390012E-4</v>
      </c>
      <c r="Q106" s="11">
        <f t="shared" ref="Q106:S121" si="35">+Q105+C106</f>
        <v>17132897</v>
      </c>
      <c r="R106" s="11">
        <f t="shared" si="35"/>
        <v>1694132</v>
      </c>
      <c r="S106" s="8">
        <f t="shared" si="35"/>
        <v>893682124.83000004</v>
      </c>
      <c r="U106" s="6">
        <f t="shared" si="26"/>
        <v>0.25119583748708935</v>
      </c>
      <c r="V106" s="6">
        <f t="shared" si="26"/>
        <v>0.2738969393512673</v>
      </c>
      <c r="W106" s="6">
        <f t="shared" si="26"/>
        <v>1.4856210864871018E-2</v>
      </c>
      <c r="Y106" s="8">
        <f t="shared" si="34"/>
        <v>2754488763303.0361</v>
      </c>
      <c r="Z106" s="15" t="s">
        <v>270</v>
      </c>
      <c r="AA106" s="15" t="s">
        <v>270</v>
      </c>
      <c r="AB106" s="15" t="s">
        <v>270</v>
      </c>
      <c r="AC106" s="15" t="s">
        <v>270</v>
      </c>
    </row>
    <row r="107" spans="1:29">
      <c r="A107" t="s">
        <v>76</v>
      </c>
      <c r="B107" t="str">
        <f t="shared" si="25"/>
        <v>Bottom 50%</v>
      </c>
      <c r="C107" s="2">
        <v>376753</v>
      </c>
      <c r="D107" s="2">
        <v>33783</v>
      </c>
      <c r="E107" s="3">
        <v>43328514.669999957</v>
      </c>
      <c r="G107" s="7">
        <f t="shared" si="27"/>
        <v>115.00509530116537</v>
      </c>
      <c r="H107" s="7">
        <f t="shared" si="28"/>
        <v>1380.0611436139843</v>
      </c>
      <c r="I107" s="7">
        <f t="shared" si="29"/>
        <v>1282.5537894799147</v>
      </c>
      <c r="J107" s="2">
        <f t="shared" si="30"/>
        <v>31396.083333333332</v>
      </c>
      <c r="K107" s="18">
        <f t="shared" si="31"/>
        <v>11.152147529822692</v>
      </c>
      <c r="M107" s="5">
        <f t="shared" si="32"/>
        <v>5.5238051895586237E-3</v>
      </c>
      <c r="N107" s="5">
        <f t="shared" si="32"/>
        <v>5.4618295989355388E-3</v>
      </c>
      <c r="O107" s="6">
        <f t="shared" si="32"/>
        <v>7.2027573620947558E-4</v>
      </c>
      <c r="Q107" s="11">
        <f t="shared" si="35"/>
        <v>17509650</v>
      </c>
      <c r="R107" s="11">
        <f t="shared" si="35"/>
        <v>1727915</v>
      </c>
      <c r="S107" s="8">
        <f t="shared" si="35"/>
        <v>937010639.5</v>
      </c>
      <c r="U107" s="6">
        <f t="shared" si="26"/>
        <v>0.25671964267664799</v>
      </c>
      <c r="V107" s="6">
        <f t="shared" si="26"/>
        <v>0.27935876895020284</v>
      </c>
      <c r="W107" s="6">
        <f t="shared" si="26"/>
        <v>1.5576486601080495E-2</v>
      </c>
      <c r="Y107" s="8">
        <f t="shared" si="34"/>
        <v>2659472326165.5854</v>
      </c>
      <c r="Z107" s="15" t="s">
        <v>270</v>
      </c>
      <c r="AA107" s="15" t="s">
        <v>270</v>
      </c>
      <c r="AB107" s="15" t="s">
        <v>270</v>
      </c>
      <c r="AC107" s="15" t="s">
        <v>270</v>
      </c>
    </row>
    <row r="108" spans="1:29">
      <c r="A108" t="s">
        <v>77</v>
      </c>
      <c r="B108" t="str">
        <f t="shared" si="25"/>
        <v>Bottom 50%</v>
      </c>
      <c r="C108" s="2">
        <v>319700</v>
      </c>
      <c r="D108" s="2">
        <v>28677</v>
      </c>
      <c r="E108" s="3">
        <v>37708839.669999957</v>
      </c>
      <c r="G108" s="7">
        <f t="shared" si="27"/>
        <v>117.95070275258041</v>
      </c>
      <c r="H108" s="7">
        <f t="shared" si="28"/>
        <v>1415.4084330309649</v>
      </c>
      <c r="I108" s="7">
        <f t="shared" si="29"/>
        <v>1314.9506458137168</v>
      </c>
      <c r="J108" s="2">
        <f t="shared" si="30"/>
        <v>26641.666666666668</v>
      </c>
      <c r="K108" s="18">
        <f t="shared" si="31"/>
        <v>11.148307005614255</v>
      </c>
      <c r="M108" s="5">
        <f t="shared" si="32"/>
        <v>4.6873164091643382E-3</v>
      </c>
      <c r="N108" s="5">
        <f t="shared" si="32"/>
        <v>4.6363226299817794E-3</v>
      </c>
      <c r="O108" s="6">
        <f t="shared" si="32"/>
        <v>6.2685652766491021E-4</v>
      </c>
      <c r="Q108" s="11">
        <f t="shared" si="35"/>
        <v>17829350</v>
      </c>
      <c r="R108" s="11">
        <f t="shared" si="35"/>
        <v>1756592</v>
      </c>
      <c r="S108" s="8">
        <f t="shared" si="35"/>
        <v>974719479.16999996</v>
      </c>
      <c r="U108" s="6">
        <f t="shared" si="26"/>
        <v>0.2614069590858123</v>
      </c>
      <c r="V108" s="6">
        <f t="shared" si="26"/>
        <v>0.2839950915801846</v>
      </c>
      <c r="W108" s="6">
        <f t="shared" si="26"/>
        <v>1.6203343128745405E-2</v>
      </c>
      <c r="Y108" s="8">
        <f t="shared" si="34"/>
        <v>2239438242385.8706</v>
      </c>
      <c r="Z108" s="15" t="s">
        <v>270</v>
      </c>
      <c r="AA108" s="15" t="s">
        <v>270</v>
      </c>
      <c r="AB108" s="15" t="s">
        <v>270</v>
      </c>
      <c r="AC108" s="15" t="s">
        <v>270</v>
      </c>
    </row>
    <row r="109" spans="1:29">
      <c r="A109" t="s">
        <v>78</v>
      </c>
      <c r="B109" t="str">
        <f t="shared" si="25"/>
        <v>Bottom 50%</v>
      </c>
      <c r="C109" s="2">
        <v>371196</v>
      </c>
      <c r="D109" s="2">
        <v>33288</v>
      </c>
      <c r="E109" s="3">
        <v>44852905.460000038</v>
      </c>
      <c r="G109" s="7">
        <f t="shared" si="27"/>
        <v>120.83348274227103</v>
      </c>
      <c r="H109" s="7">
        <f t="shared" si="28"/>
        <v>1450.0017929072524</v>
      </c>
      <c r="I109" s="7">
        <f t="shared" si="29"/>
        <v>1347.4196545301622</v>
      </c>
      <c r="J109" s="2">
        <f t="shared" si="30"/>
        <v>30933</v>
      </c>
      <c r="K109" s="18">
        <f t="shared" si="31"/>
        <v>11.151045421773611</v>
      </c>
      <c r="M109" s="5">
        <f t="shared" si="32"/>
        <v>5.4423306281393986E-3</v>
      </c>
      <c r="N109" s="5">
        <f t="shared" si="32"/>
        <v>5.3818010149887883E-3</v>
      </c>
      <c r="O109" s="6">
        <f t="shared" si="32"/>
        <v>7.4561659330787218E-4</v>
      </c>
      <c r="Q109" s="11">
        <f t="shared" si="35"/>
        <v>18200546</v>
      </c>
      <c r="R109" s="11">
        <f t="shared" si="35"/>
        <v>1789880</v>
      </c>
      <c r="S109" s="8">
        <f t="shared" si="35"/>
        <v>1019572384.63</v>
      </c>
      <c r="U109" s="6">
        <f t="shared" si="26"/>
        <v>0.26684928971395172</v>
      </c>
      <c r="V109" s="6">
        <f t="shared" si="26"/>
        <v>0.28937689259517341</v>
      </c>
      <c r="W109" s="6">
        <f t="shared" si="26"/>
        <v>1.6948959722053278E-2</v>
      </c>
      <c r="Y109" s="8">
        <f t="shared" si="34"/>
        <v>2580573469376.6758</v>
      </c>
      <c r="Z109" s="15" t="s">
        <v>270</v>
      </c>
      <c r="AA109" s="15" t="s">
        <v>270</v>
      </c>
      <c r="AB109" s="15" t="s">
        <v>270</v>
      </c>
      <c r="AC109" s="15" t="s">
        <v>270</v>
      </c>
    </row>
    <row r="110" spans="1:29">
      <c r="A110" t="s">
        <v>79</v>
      </c>
      <c r="B110" t="str">
        <f t="shared" si="25"/>
        <v>Bottom 50%</v>
      </c>
      <c r="C110" s="2">
        <v>365148</v>
      </c>
      <c r="D110" s="2">
        <v>32643</v>
      </c>
      <c r="E110" s="3">
        <v>45125907.340000033</v>
      </c>
      <c r="G110" s="7">
        <f t="shared" si="27"/>
        <v>123.5825126797902</v>
      </c>
      <c r="H110" s="7">
        <f t="shared" si="28"/>
        <v>1482.9901521574825</v>
      </c>
      <c r="I110" s="7">
        <f t="shared" si="29"/>
        <v>1382.4068664032116</v>
      </c>
      <c r="J110" s="2">
        <f t="shared" si="30"/>
        <v>30429</v>
      </c>
      <c r="K110" s="18">
        <f t="shared" si="31"/>
        <v>11.186104218362283</v>
      </c>
      <c r="M110" s="5">
        <f t="shared" si="32"/>
        <v>5.3536572166829523E-3</v>
      </c>
      <c r="N110" s="5">
        <f t="shared" si="32"/>
        <v>5.2775213449975664E-3</v>
      </c>
      <c r="O110" s="6">
        <f t="shared" si="32"/>
        <v>7.5015486635049086E-4</v>
      </c>
      <c r="Q110" s="11">
        <f t="shared" si="35"/>
        <v>18565694</v>
      </c>
      <c r="R110" s="11">
        <f t="shared" si="35"/>
        <v>1822523</v>
      </c>
      <c r="S110" s="8">
        <f t="shared" si="35"/>
        <v>1064698291.97</v>
      </c>
      <c r="U110" s="6">
        <f t="shared" si="26"/>
        <v>0.27220294693063468</v>
      </c>
      <c r="V110" s="6">
        <f t="shared" si="26"/>
        <v>0.29465441394017095</v>
      </c>
      <c r="W110" s="6">
        <f t="shared" si="26"/>
        <v>1.7699114588403769E-2</v>
      </c>
      <c r="Y110" s="8">
        <f t="shared" si="34"/>
        <v>2520223697849.4604</v>
      </c>
      <c r="Z110" s="15" t="s">
        <v>270</v>
      </c>
      <c r="AA110" s="15" t="s">
        <v>270</v>
      </c>
      <c r="AB110" s="15" t="s">
        <v>270</v>
      </c>
      <c r="AC110" s="15" t="s">
        <v>270</v>
      </c>
    </row>
    <row r="111" spans="1:29">
      <c r="A111" t="s">
        <v>80</v>
      </c>
      <c r="B111" t="str">
        <f t="shared" si="25"/>
        <v>Bottom 50%</v>
      </c>
      <c r="C111" s="2">
        <v>311698</v>
      </c>
      <c r="D111" s="2">
        <v>27881</v>
      </c>
      <c r="E111" s="3">
        <v>39449912.109999895</v>
      </c>
      <c r="G111" s="7">
        <f t="shared" si="27"/>
        <v>126.56453397198537</v>
      </c>
      <c r="H111" s="7">
        <f t="shared" si="28"/>
        <v>1518.7744076638244</v>
      </c>
      <c r="I111" s="7">
        <f t="shared" si="29"/>
        <v>1414.9389229224166</v>
      </c>
      <c r="J111" s="2">
        <f t="shared" si="30"/>
        <v>25974.833333333332</v>
      </c>
      <c r="K111" s="18">
        <f t="shared" si="31"/>
        <v>11.179584663390839</v>
      </c>
      <c r="M111" s="5">
        <f t="shared" si="32"/>
        <v>4.5699942136493777E-3</v>
      </c>
      <c r="N111" s="5">
        <f t="shared" si="32"/>
        <v>4.5076302000391253E-3</v>
      </c>
      <c r="O111" s="6">
        <f t="shared" si="32"/>
        <v>6.5579941303880627E-4</v>
      </c>
      <c r="Q111" s="11">
        <f t="shared" si="35"/>
        <v>18877392</v>
      </c>
      <c r="R111" s="11">
        <f t="shared" si="35"/>
        <v>1850404</v>
      </c>
      <c r="S111" s="8">
        <f t="shared" si="35"/>
        <v>1104148204.0799999</v>
      </c>
      <c r="U111" s="6">
        <f t="shared" si="26"/>
        <v>0.27677294114428402</v>
      </c>
      <c r="V111" s="6">
        <f t="shared" si="26"/>
        <v>0.29916204414021008</v>
      </c>
      <c r="W111" s="6">
        <f t="shared" si="26"/>
        <v>1.8354914001442575E-2</v>
      </c>
      <c r="Y111" s="8">
        <f t="shared" si="34"/>
        <v>2134431072080.2966</v>
      </c>
      <c r="Z111" s="15" t="s">
        <v>270</v>
      </c>
      <c r="AA111" s="15" t="s">
        <v>270</v>
      </c>
      <c r="AB111" s="15" t="s">
        <v>270</v>
      </c>
      <c r="AC111" s="15" t="s">
        <v>270</v>
      </c>
    </row>
    <row r="112" spans="1:29">
      <c r="A112" t="s">
        <v>81</v>
      </c>
      <c r="B112" t="str">
        <f t="shared" si="25"/>
        <v>Bottom 50%</v>
      </c>
      <c r="C112" s="2">
        <v>356148</v>
      </c>
      <c r="D112" s="2">
        <v>31825</v>
      </c>
      <c r="E112" s="3">
        <v>46063684.680000067</v>
      </c>
      <c r="G112" s="7">
        <f t="shared" si="27"/>
        <v>129.3386027157251</v>
      </c>
      <c r="H112" s="7">
        <f t="shared" si="28"/>
        <v>1552.0632325887013</v>
      </c>
      <c r="I112" s="7">
        <f t="shared" si="29"/>
        <v>1447.4056458758857</v>
      </c>
      <c r="J112" s="2">
        <f t="shared" si="30"/>
        <v>29679</v>
      </c>
      <c r="K112" s="18">
        <f t="shared" si="31"/>
        <v>11.190824823252161</v>
      </c>
      <c r="M112" s="5">
        <f t="shared" si="32"/>
        <v>5.2217027353489544E-3</v>
      </c>
      <c r="N112" s="5">
        <f t="shared" si="32"/>
        <v>5.1452720891017236E-3</v>
      </c>
      <c r="O112" s="6">
        <f t="shared" si="32"/>
        <v>7.6574409827116796E-4</v>
      </c>
      <c r="Q112" s="11">
        <f t="shared" si="35"/>
        <v>19233540</v>
      </c>
      <c r="R112" s="11">
        <f t="shared" si="35"/>
        <v>1882229</v>
      </c>
      <c r="S112" s="8">
        <f t="shared" si="35"/>
        <v>1150211888.76</v>
      </c>
      <c r="U112" s="6">
        <f t="shared" si="26"/>
        <v>0.28199464387963302</v>
      </c>
      <c r="V112" s="6">
        <f t="shared" si="26"/>
        <v>0.30430731622931179</v>
      </c>
      <c r="W112" s="6">
        <f t="shared" si="26"/>
        <v>1.9120658099713743E-2</v>
      </c>
      <c r="Y112" s="8">
        <f t="shared" si="34"/>
        <v>2420934673073.1138</v>
      </c>
      <c r="Z112" s="15" t="s">
        <v>270</v>
      </c>
      <c r="AA112" s="15" t="s">
        <v>270</v>
      </c>
      <c r="AB112" s="15" t="s">
        <v>270</v>
      </c>
      <c r="AC112" s="15" t="s">
        <v>270</v>
      </c>
    </row>
    <row r="113" spans="1:29">
      <c r="A113" t="s">
        <v>82</v>
      </c>
      <c r="B113" t="str">
        <f t="shared" si="25"/>
        <v>Bottom 50%</v>
      </c>
      <c r="C113" s="2">
        <v>354870</v>
      </c>
      <c r="D113" s="2">
        <v>31679</v>
      </c>
      <c r="E113" s="3">
        <v>46966315.24000001</v>
      </c>
      <c r="G113" s="7">
        <f t="shared" si="27"/>
        <v>132.34794499394147</v>
      </c>
      <c r="H113" s="7">
        <f t="shared" si="28"/>
        <v>1588.1753399272975</v>
      </c>
      <c r="I113" s="7">
        <f t="shared" si="29"/>
        <v>1482.5693752959376</v>
      </c>
      <c r="J113" s="2">
        <f t="shared" si="30"/>
        <v>29572.5</v>
      </c>
      <c r="K113" s="18">
        <f t="shared" si="31"/>
        <v>11.202058145774803</v>
      </c>
      <c r="M113" s="5">
        <f t="shared" si="32"/>
        <v>5.2029651989995273E-3</v>
      </c>
      <c r="N113" s="5">
        <f t="shared" si="32"/>
        <v>5.1216676986851062E-3</v>
      </c>
      <c r="O113" s="6">
        <f t="shared" si="32"/>
        <v>7.8074906430983249E-4</v>
      </c>
      <c r="Q113" s="11">
        <f t="shared" si="35"/>
        <v>19588410</v>
      </c>
      <c r="R113" s="11">
        <f t="shared" si="35"/>
        <v>1913908</v>
      </c>
      <c r="S113" s="8">
        <f t="shared" si="35"/>
        <v>1197178204</v>
      </c>
      <c r="U113" s="6">
        <f t="shared" si="26"/>
        <v>0.28719760907863251</v>
      </c>
      <c r="V113" s="6">
        <f t="shared" si="26"/>
        <v>0.30942898392799689</v>
      </c>
      <c r="W113" s="6">
        <f t="shared" si="26"/>
        <v>1.9901407164023575E-2</v>
      </c>
      <c r="Y113" s="8">
        <f t="shared" si="34"/>
        <v>2392995719937.814</v>
      </c>
      <c r="Z113" s="15" t="s">
        <v>270</v>
      </c>
      <c r="AA113" s="15" t="s">
        <v>270</v>
      </c>
      <c r="AB113" s="15" t="s">
        <v>270</v>
      </c>
      <c r="AC113" s="15" t="s">
        <v>270</v>
      </c>
    </row>
    <row r="114" spans="1:29">
      <c r="A114" t="s">
        <v>209</v>
      </c>
      <c r="B114" t="str">
        <f t="shared" si="25"/>
        <v>Bottom 50%</v>
      </c>
      <c r="C114" s="2">
        <v>489621</v>
      </c>
      <c r="D114" s="2">
        <v>43662</v>
      </c>
      <c r="E114" s="3">
        <v>66583666.710000038</v>
      </c>
      <c r="G114" s="7">
        <f t="shared" si="27"/>
        <v>135.99021837298653</v>
      </c>
      <c r="H114" s="7">
        <f t="shared" si="28"/>
        <v>1631.8826204758384</v>
      </c>
      <c r="I114" s="7">
        <f t="shared" si="29"/>
        <v>1524.9797698227301</v>
      </c>
      <c r="J114" s="2">
        <f t="shared" si="30"/>
        <v>40801.75</v>
      </c>
      <c r="K114" s="18">
        <f t="shared" si="31"/>
        <v>11.213893087810911</v>
      </c>
      <c r="M114" s="5">
        <f t="shared" si="32"/>
        <v>7.1786316783592511E-3</v>
      </c>
      <c r="N114" s="5">
        <f t="shared" si="32"/>
        <v>7.0590061258243349E-3</v>
      </c>
      <c r="O114" s="6">
        <f t="shared" si="32"/>
        <v>1.1068599956480269E-3</v>
      </c>
      <c r="Q114" s="11">
        <f t="shared" si="35"/>
        <v>20078031</v>
      </c>
      <c r="R114" s="11">
        <f t="shared" si="35"/>
        <v>1957570</v>
      </c>
      <c r="S114" s="8">
        <f t="shared" si="35"/>
        <v>1263761870.71</v>
      </c>
      <c r="U114" s="6">
        <f t="shared" si="26"/>
        <v>0.29437624075699176</v>
      </c>
      <c r="V114" s="6">
        <f t="shared" si="26"/>
        <v>0.31648799005382122</v>
      </c>
      <c r="W114" s="6">
        <f t="shared" si="26"/>
        <v>2.1008267159671603E-2</v>
      </c>
      <c r="Y114" s="8">
        <f t="shared" si="34"/>
        <v>3269656331017.896</v>
      </c>
      <c r="Z114" s="15" t="s">
        <v>270</v>
      </c>
      <c r="AA114" s="15" t="s">
        <v>270</v>
      </c>
      <c r="AB114" s="15" t="s">
        <v>270</v>
      </c>
      <c r="AC114" s="15" t="s">
        <v>270</v>
      </c>
    </row>
    <row r="115" spans="1:29">
      <c r="A115" t="s">
        <v>83</v>
      </c>
      <c r="B115" t="str">
        <f t="shared" si="25"/>
        <v>Bottom 50%</v>
      </c>
      <c r="C115" s="2">
        <v>486181</v>
      </c>
      <c r="D115" s="2">
        <v>43335</v>
      </c>
      <c r="E115" s="3">
        <v>68242572</v>
      </c>
      <c r="G115" s="7">
        <f t="shared" si="27"/>
        <v>140.36453913254527</v>
      </c>
      <c r="H115" s="7">
        <f t="shared" si="28"/>
        <v>1684.3744695905434</v>
      </c>
      <c r="I115" s="7">
        <f t="shared" si="29"/>
        <v>1574.7680166147456</v>
      </c>
      <c r="J115" s="2">
        <f t="shared" si="30"/>
        <v>40515.083333333336</v>
      </c>
      <c r="K115" s="18">
        <f t="shared" si="31"/>
        <v>11.219130033460251</v>
      </c>
      <c r="M115" s="5">
        <f t="shared" si="32"/>
        <v>7.1281957432715896E-3</v>
      </c>
      <c r="N115" s="5">
        <f t="shared" si="32"/>
        <v>7.0061387582473905E-3</v>
      </c>
      <c r="O115" s="6">
        <f t="shared" si="32"/>
        <v>1.1344369674910941E-3</v>
      </c>
      <c r="Q115" s="11">
        <f t="shared" si="35"/>
        <v>20564212</v>
      </c>
      <c r="R115" s="11">
        <f t="shared" si="35"/>
        <v>2000905</v>
      </c>
      <c r="S115" s="8">
        <f t="shared" si="35"/>
        <v>1332004442.71</v>
      </c>
      <c r="U115" s="6">
        <f t="shared" si="26"/>
        <v>0.30150443650026337</v>
      </c>
      <c r="V115" s="6">
        <f t="shared" si="26"/>
        <v>0.32349412881206863</v>
      </c>
      <c r="W115" s="6">
        <f t="shared" si="26"/>
        <v>2.2142704127162696E-2</v>
      </c>
      <c r="Y115" s="8">
        <f t="shared" si="34"/>
        <v>3208719968415.5596</v>
      </c>
      <c r="Z115" s="15" t="s">
        <v>270</v>
      </c>
      <c r="AA115" s="15" t="s">
        <v>270</v>
      </c>
      <c r="AB115" s="15" t="s">
        <v>270</v>
      </c>
      <c r="AC115" s="15" t="s">
        <v>270</v>
      </c>
    </row>
    <row r="116" spans="1:29">
      <c r="A116" t="s">
        <v>84</v>
      </c>
      <c r="B116" t="str">
        <f t="shared" si="25"/>
        <v>Bottom 50%</v>
      </c>
      <c r="C116" s="2">
        <v>481184</v>
      </c>
      <c r="D116" s="2">
        <v>42702</v>
      </c>
      <c r="E116" s="3">
        <v>69388692.649999857</v>
      </c>
      <c r="G116" s="7">
        <f t="shared" si="27"/>
        <v>144.20407297416344</v>
      </c>
      <c r="H116" s="7">
        <f t="shared" si="28"/>
        <v>1730.4488756899614</v>
      </c>
      <c r="I116" s="7">
        <f t="shared" si="29"/>
        <v>1624.9518207578067</v>
      </c>
      <c r="J116" s="2">
        <f t="shared" si="30"/>
        <v>40098.666666666664</v>
      </c>
      <c r="K116" s="18">
        <f t="shared" si="31"/>
        <v>11.268418341061309</v>
      </c>
      <c r="M116" s="5">
        <f t="shared" si="32"/>
        <v>7.0549316829131466E-3</v>
      </c>
      <c r="N116" s="5">
        <f t="shared" si="32"/>
        <v>6.9037991751397269E-3</v>
      </c>
      <c r="O116" s="6">
        <f t="shared" si="32"/>
        <v>1.1534896144892871E-3</v>
      </c>
      <c r="Q116" s="11">
        <f t="shared" si="35"/>
        <v>21045396</v>
      </c>
      <c r="R116" s="11">
        <f t="shared" si="35"/>
        <v>2043607</v>
      </c>
      <c r="S116" s="8">
        <f t="shared" si="35"/>
        <v>1401393135.3599999</v>
      </c>
      <c r="U116" s="6">
        <f t="shared" si="26"/>
        <v>0.30855936818317653</v>
      </c>
      <c r="V116" s="6">
        <f t="shared" si="26"/>
        <v>0.33039792798720835</v>
      </c>
      <c r="W116" s="6">
        <f t="shared" si="26"/>
        <v>2.3296193741651983E-2</v>
      </c>
      <c r="Y116" s="8">
        <f t="shared" si="34"/>
        <v>3142942221236.728</v>
      </c>
      <c r="Z116" s="15" t="s">
        <v>270</v>
      </c>
      <c r="AA116" s="15" t="s">
        <v>270</v>
      </c>
      <c r="AB116" s="15" t="s">
        <v>270</v>
      </c>
      <c r="AC116" s="15" t="s">
        <v>270</v>
      </c>
    </row>
    <row r="117" spans="1:29">
      <c r="A117" t="s">
        <v>85</v>
      </c>
      <c r="B117" t="str">
        <f t="shared" si="25"/>
        <v>Bottom 50%</v>
      </c>
      <c r="C117" s="2">
        <v>467569</v>
      </c>
      <c r="D117" s="2">
        <v>41627</v>
      </c>
      <c r="E117" s="3">
        <v>69724416.860000134</v>
      </c>
      <c r="G117" s="7">
        <f t="shared" si="27"/>
        <v>149.12112834683251</v>
      </c>
      <c r="H117" s="7">
        <f t="shared" si="28"/>
        <v>1789.4535401619901</v>
      </c>
      <c r="I117" s="7">
        <f t="shared" si="29"/>
        <v>1674.9805861580257</v>
      </c>
      <c r="J117" s="2">
        <f t="shared" si="30"/>
        <v>38964.083333333336</v>
      </c>
      <c r="K117" s="18">
        <f t="shared" si="31"/>
        <v>11.232349196435006</v>
      </c>
      <c r="M117" s="5">
        <f t="shared" si="32"/>
        <v>6.8553138758728829E-3</v>
      </c>
      <c r="N117" s="5">
        <f t="shared" si="32"/>
        <v>6.729999725154358E-3</v>
      </c>
      <c r="O117" s="6">
        <f t="shared" si="32"/>
        <v>1.159070558224908E-3</v>
      </c>
      <c r="Q117" s="11">
        <f t="shared" si="35"/>
        <v>21512965</v>
      </c>
      <c r="R117" s="11">
        <f t="shared" si="35"/>
        <v>2085234</v>
      </c>
      <c r="S117" s="8">
        <f t="shared" si="35"/>
        <v>1471117552.22</v>
      </c>
      <c r="U117" s="6">
        <f t="shared" si="26"/>
        <v>0.31541468205904938</v>
      </c>
      <c r="V117" s="6">
        <f t="shared" si="26"/>
        <v>0.33712792771236272</v>
      </c>
      <c r="W117" s="6">
        <f t="shared" si="26"/>
        <v>2.4455264299876892E-2</v>
      </c>
      <c r="Y117" s="8">
        <f t="shared" si="34"/>
        <v>3013440587696.6279</v>
      </c>
      <c r="Z117" s="15" t="s">
        <v>270</v>
      </c>
      <c r="AA117" s="15" t="s">
        <v>270</v>
      </c>
      <c r="AB117" s="15" t="s">
        <v>270</v>
      </c>
      <c r="AC117" s="15" t="s">
        <v>270</v>
      </c>
    </row>
    <row r="118" spans="1:29">
      <c r="A118" t="s">
        <v>86</v>
      </c>
      <c r="B118" t="str">
        <f t="shared" si="25"/>
        <v>Bottom 50%</v>
      </c>
      <c r="C118" s="2">
        <v>458304</v>
      </c>
      <c r="D118" s="2">
        <v>40775</v>
      </c>
      <c r="E118" s="3">
        <v>70331257.899999857</v>
      </c>
      <c r="G118" s="7">
        <f t="shared" si="27"/>
        <v>153.45983866603794</v>
      </c>
      <c r="H118" s="7">
        <f t="shared" si="28"/>
        <v>1841.5180639924552</v>
      </c>
      <c r="I118" s="7">
        <f t="shared" si="29"/>
        <v>1724.8622415695856</v>
      </c>
      <c r="J118" s="2">
        <f t="shared" si="30"/>
        <v>38192</v>
      </c>
      <c r="K118" s="18">
        <f t="shared" si="31"/>
        <v>11.239828326180257</v>
      </c>
      <c r="M118" s="5">
        <f t="shared" si="32"/>
        <v>6.7194740681440508E-3</v>
      </c>
      <c r="N118" s="5">
        <f t="shared" si="32"/>
        <v>6.5922535564217682E-3</v>
      </c>
      <c r="O118" s="6">
        <f t="shared" si="32"/>
        <v>1.1691584386929305E-3</v>
      </c>
      <c r="Q118" s="11">
        <f t="shared" si="35"/>
        <v>21971269</v>
      </c>
      <c r="R118" s="11">
        <f t="shared" si="35"/>
        <v>2126009</v>
      </c>
      <c r="S118" s="8">
        <f t="shared" si="35"/>
        <v>1541448810.1199999</v>
      </c>
      <c r="U118" s="6">
        <f t="shared" si="26"/>
        <v>0.32213415612719343</v>
      </c>
      <c r="V118" s="6">
        <f t="shared" si="26"/>
        <v>0.34372018126878451</v>
      </c>
      <c r="W118" s="6">
        <f t="shared" si="26"/>
        <v>2.5624422738569821E-2</v>
      </c>
      <c r="Y118" s="8">
        <f t="shared" si="34"/>
        <v>2918858169797.1563</v>
      </c>
      <c r="Z118" s="15" t="s">
        <v>270</v>
      </c>
      <c r="AA118" s="15" t="s">
        <v>270</v>
      </c>
      <c r="AB118" s="15" t="s">
        <v>270</v>
      </c>
      <c r="AC118" s="15" t="s">
        <v>270</v>
      </c>
    </row>
    <row r="119" spans="1:29">
      <c r="A119" t="s">
        <v>87</v>
      </c>
      <c r="B119" t="str">
        <f t="shared" si="25"/>
        <v>Bottom 50%</v>
      </c>
      <c r="C119" s="2">
        <v>455801</v>
      </c>
      <c r="D119" s="2">
        <v>40437</v>
      </c>
      <c r="E119" s="3">
        <v>71770784.680000067</v>
      </c>
      <c r="G119" s="7">
        <f t="shared" si="27"/>
        <v>157.46078810709074</v>
      </c>
      <c r="H119" s="7">
        <f t="shared" si="28"/>
        <v>1889.5294572850889</v>
      </c>
      <c r="I119" s="7">
        <f t="shared" si="29"/>
        <v>1774.8790632341684</v>
      </c>
      <c r="J119" s="2">
        <f t="shared" si="30"/>
        <v>37983.416666666664</v>
      </c>
      <c r="K119" s="18">
        <f t="shared" si="31"/>
        <v>11.271879714123203</v>
      </c>
      <c r="M119" s="5">
        <f t="shared" si="32"/>
        <v>6.6827760607241623E-3</v>
      </c>
      <c r="N119" s="5">
        <f t="shared" si="32"/>
        <v>6.537607775868229E-3</v>
      </c>
      <c r="O119" s="6">
        <f t="shared" si="32"/>
        <v>1.193088550748579E-3</v>
      </c>
      <c r="Q119" s="11">
        <f t="shared" si="35"/>
        <v>22427070</v>
      </c>
      <c r="R119" s="11">
        <f t="shared" si="35"/>
        <v>2166446</v>
      </c>
      <c r="S119" s="8">
        <f t="shared" si="35"/>
        <v>1613219594.8</v>
      </c>
      <c r="U119" s="6">
        <f t="shared" si="26"/>
        <v>0.32881693218791763</v>
      </c>
      <c r="V119" s="6">
        <f t="shared" si="26"/>
        <v>0.35025778904465271</v>
      </c>
      <c r="W119" s="6">
        <f t="shared" si="26"/>
        <v>2.6817511289318401E-2</v>
      </c>
      <c r="Y119" s="8">
        <f t="shared" si="34"/>
        <v>2871119393063.5273</v>
      </c>
      <c r="Z119" s="15" t="s">
        <v>270</v>
      </c>
      <c r="AA119" s="15" t="s">
        <v>270</v>
      </c>
      <c r="AB119" s="15" t="s">
        <v>270</v>
      </c>
      <c r="AC119" s="15" t="s">
        <v>270</v>
      </c>
    </row>
    <row r="120" spans="1:29">
      <c r="A120" t="s">
        <v>88</v>
      </c>
      <c r="B120" t="str">
        <f t="shared" si="25"/>
        <v>Bottom 50%</v>
      </c>
      <c r="C120" s="2">
        <v>446042</v>
      </c>
      <c r="D120" s="2">
        <v>39592</v>
      </c>
      <c r="E120" s="3">
        <v>72247480.840000153</v>
      </c>
      <c r="G120" s="7">
        <f t="shared" si="27"/>
        <v>161.97461413947599</v>
      </c>
      <c r="H120" s="7">
        <f t="shared" si="28"/>
        <v>1943.6953696737119</v>
      </c>
      <c r="I120" s="7">
        <f t="shared" si="29"/>
        <v>1824.7999808042068</v>
      </c>
      <c r="J120" s="2">
        <f t="shared" si="30"/>
        <v>37170.166666666664</v>
      </c>
      <c r="K120" s="18">
        <f t="shared" si="31"/>
        <v>11.265962820771874</v>
      </c>
      <c r="M120" s="5">
        <f t="shared" si="32"/>
        <v>6.5396934181309969E-3</v>
      </c>
      <c r="N120" s="5">
        <f t="shared" si="32"/>
        <v>6.4009933244843819E-3</v>
      </c>
      <c r="O120" s="6">
        <f t="shared" si="32"/>
        <v>1.2010129552708052E-3</v>
      </c>
      <c r="Q120" s="11">
        <f t="shared" si="35"/>
        <v>22873112</v>
      </c>
      <c r="R120" s="11">
        <f t="shared" si="35"/>
        <v>2206038</v>
      </c>
      <c r="S120" s="8">
        <f t="shared" si="35"/>
        <v>1685467075.6400001</v>
      </c>
      <c r="U120" s="6">
        <f t="shared" si="26"/>
        <v>0.33535662560604862</v>
      </c>
      <c r="V120" s="6">
        <f t="shared" si="26"/>
        <v>0.35665878236913712</v>
      </c>
      <c r="W120" s="6">
        <f t="shared" si="26"/>
        <v>2.8018524244589206E-2</v>
      </c>
      <c r="Y120" s="8">
        <f t="shared" si="34"/>
        <v>2774746931102.0669</v>
      </c>
      <c r="Z120" s="15" t="s">
        <v>270</v>
      </c>
      <c r="AA120" s="15" t="s">
        <v>270</v>
      </c>
      <c r="AB120" s="15" t="s">
        <v>270</v>
      </c>
      <c r="AC120" s="15" t="s">
        <v>270</v>
      </c>
    </row>
    <row r="121" spans="1:29">
      <c r="A121" t="s">
        <v>89</v>
      </c>
      <c r="B121" t="str">
        <f t="shared" si="25"/>
        <v>Bottom 50%</v>
      </c>
      <c r="C121" s="2">
        <v>434993</v>
      </c>
      <c r="D121" s="2">
        <v>38617</v>
      </c>
      <c r="E121" s="3">
        <v>72406476.729999781</v>
      </c>
      <c r="G121" s="7">
        <f t="shared" si="27"/>
        <v>166.45434921941222</v>
      </c>
      <c r="H121" s="7">
        <f t="shared" si="28"/>
        <v>1997.4521906329467</v>
      </c>
      <c r="I121" s="7">
        <f t="shared" si="29"/>
        <v>1874.9896866664883</v>
      </c>
      <c r="J121" s="2">
        <f t="shared" si="30"/>
        <v>36249.416666666664</v>
      </c>
      <c r="K121" s="18">
        <f t="shared" si="31"/>
        <v>11.26428774891887</v>
      </c>
      <c r="M121" s="5">
        <f t="shared" si="32"/>
        <v>6.3776972998799593E-3</v>
      </c>
      <c r="N121" s="5">
        <f t="shared" si="32"/>
        <v>6.243361265195326E-3</v>
      </c>
      <c r="O121" s="6">
        <f t="shared" si="32"/>
        <v>1.2036560387597265E-3</v>
      </c>
      <c r="Q121" s="11">
        <f t="shared" si="35"/>
        <v>23308105</v>
      </c>
      <c r="R121" s="11">
        <f t="shared" si="35"/>
        <v>2244655</v>
      </c>
      <c r="S121" s="8">
        <f t="shared" si="35"/>
        <v>1757873552.3699999</v>
      </c>
      <c r="U121" s="6">
        <f t="shared" si="26"/>
        <v>0.34173432290592859</v>
      </c>
      <c r="V121" s="6">
        <f t="shared" si="26"/>
        <v>0.36290214363433243</v>
      </c>
      <c r="W121" s="6">
        <f t="shared" si="26"/>
        <v>2.9222180283348932E-2</v>
      </c>
      <c r="Y121" s="8">
        <f t="shared" si="34"/>
        <v>2672445061378.0366</v>
      </c>
      <c r="Z121" s="15" t="s">
        <v>270</v>
      </c>
      <c r="AA121" s="15" t="s">
        <v>270</v>
      </c>
      <c r="AB121" s="15" t="s">
        <v>270</v>
      </c>
      <c r="AC121" s="15" t="s">
        <v>270</v>
      </c>
    </row>
    <row r="122" spans="1:29">
      <c r="A122" t="s">
        <v>90</v>
      </c>
      <c r="B122" t="str">
        <f t="shared" si="25"/>
        <v>Bottom 50%</v>
      </c>
      <c r="C122" s="2">
        <v>428907</v>
      </c>
      <c r="D122" s="2">
        <v>37955</v>
      </c>
      <c r="E122" s="3">
        <v>73056519.470000029</v>
      </c>
      <c r="G122" s="7">
        <f t="shared" si="27"/>
        <v>170.33184226417387</v>
      </c>
      <c r="H122" s="7">
        <f t="shared" si="28"/>
        <v>2043.9821071700865</v>
      </c>
      <c r="I122" s="7">
        <f t="shared" si="29"/>
        <v>1924.8193774206304</v>
      </c>
      <c r="J122" s="2">
        <f t="shared" si="30"/>
        <v>35742.25</v>
      </c>
      <c r="K122" s="18">
        <f t="shared" si="31"/>
        <v>11.300408378342775</v>
      </c>
      <c r="M122" s="5">
        <f t="shared" si="32"/>
        <v>6.2884667472801027E-3</v>
      </c>
      <c r="N122" s="5">
        <f t="shared" si="32"/>
        <v>6.1363331387857319E-3</v>
      </c>
      <c r="O122" s="6">
        <f t="shared" si="32"/>
        <v>1.2144620868480883E-3</v>
      </c>
      <c r="Q122" s="11">
        <f t="shared" ref="Q122:S137" si="36">+Q121+C122</f>
        <v>23737012</v>
      </c>
      <c r="R122" s="11">
        <f t="shared" si="36"/>
        <v>2282610</v>
      </c>
      <c r="S122" s="8">
        <f t="shared" si="36"/>
        <v>1830930071.8399999</v>
      </c>
      <c r="U122" s="6">
        <f t="shared" si="26"/>
        <v>0.34802278965320865</v>
      </c>
      <c r="V122" s="6">
        <f t="shared" si="26"/>
        <v>0.36903847677311813</v>
      </c>
      <c r="W122" s="6">
        <f t="shared" si="26"/>
        <v>3.0436642370197019E-2</v>
      </c>
      <c r="Y122" s="8">
        <f t="shared" si="34"/>
        <v>2606572854584.9912</v>
      </c>
      <c r="Z122" s="15" t="s">
        <v>270</v>
      </c>
      <c r="AA122" s="15" t="s">
        <v>270</v>
      </c>
      <c r="AB122" s="15" t="s">
        <v>270</v>
      </c>
      <c r="AC122" s="15" t="s">
        <v>270</v>
      </c>
    </row>
    <row r="123" spans="1:29">
      <c r="A123" t="s">
        <v>91</v>
      </c>
      <c r="B123" t="str">
        <f t="shared" si="25"/>
        <v>Bottom 50%</v>
      </c>
      <c r="C123" s="2">
        <v>421451</v>
      </c>
      <c r="D123" s="2">
        <v>37389</v>
      </c>
      <c r="E123" s="3">
        <v>73839880.590000153</v>
      </c>
      <c r="G123" s="7">
        <f t="shared" si="27"/>
        <v>175.20395156257823</v>
      </c>
      <c r="H123" s="7">
        <f t="shared" si="28"/>
        <v>2102.4474187509386</v>
      </c>
      <c r="I123" s="7">
        <f t="shared" si="29"/>
        <v>1974.9092136724746</v>
      </c>
      <c r="J123" s="2">
        <f t="shared" si="30"/>
        <v>35120.916666666664</v>
      </c>
      <c r="K123" s="18">
        <f t="shared" si="31"/>
        <v>11.272058626868866</v>
      </c>
      <c r="M123" s="5">
        <f t="shared" si="32"/>
        <v>6.1791497902994041E-3</v>
      </c>
      <c r="N123" s="5">
        <f t="shared" si="32"/>
        <v>6.0448257074445988E-3</v>
      </c>
      <c r="O123" s="6">
        <f t="shared" si="32"/>
        <v>1.2274843658651126E-3</v>
      </c>
      <c r="Q123" s="11">
        <f t="shared" si="36"/>
        <v>24158463</v>
      </c>
      <c r="R123" s="11">
        <f t="shared" si="36"/>
        <v>2319999</v>
      </c>
      <c r="S123" s="8">
        <f t="shared" si="36"/>
        <v>1904769952.4300001</v>
      </c>
      <c r="U123" s="6">
        <f t="shared" si="26"/>
        <v>0.35420193944350808</v>
      </c>
      <c r="V123" s="6">
        <f t="shared" si="26"/>
        <v>0.37508330248056276</v>
      </c>
      <c r="W123" s="6">
        <f t="shared" si="26"/>
        <v>3.1664126736062136E-2</v>
      </c>
      <c r="Y123" s="8">
        <f t="shared" si="34"/>
        <v>2526310778860.5254</v>
      </c>
      <c r="Z123" s="15" t="s">
        <v>270</v>
      </c>
      <c r="AA123" s="15" t="s">
        <v>270</v>
      </c>
      <c r="AB123" s="15" t="s">
        <v>270</v>
      </c>
      <c r="AC123" s="15" t="s">
        <v>270</v>
      </c>
    </row>
    <row r="124" spans="1:29">
      <c r="A124" t="s">
        <v>92</v>
      </c>
      <c r="B124" t="str">
        <f t="shared" si="25"/>
        <v>Bottom 50%</v>
      </c>
      <c r="C124" s="2">
        <v>413267</v>
      </c>
      <c r="D124" s="2">
        <v>36576</v>
      </c>
      <c r="E124" s="3">
        <v>74063176.319999933</v>
      </c>
      <c r="G124" s="7">
        <f t="shared" si="27"/>
        <v>179.21386493477567</v>
      </c>
      <c r="H124" s="7">
        <f t="shared" si="28"/>
        <v>2150.5663792173082</v>
      </c>
      <c r="I124" s="7">
        <f t="shared" si="29"/>
        <v>2024.9118635170585</v>
      </c>
      <c r="J124" s="2">
        <f t="shared" si="30"/>
        <v>34438.916666666664</v>
      </c>
      <c r="K124" s="18">
        <f t="shared" si="31"/>
        <v>11.298857174103237</v>
      </c>
      <c r="M124" s="5">
        <f t="shared" si="32"/>
        <v>6.0591591819396896E-3</v>
      </c>
      <c r="N124" s="5">
        <f t="shared" si="32"/>
        <v>5.9133848210835708E-3</v>
      </c>
      <c r="O124" s="6">
        <f t="shared" si="32"/>
        <v>1.2311963439364353E-3</v>
      </c>
      <c r="Q124" s="11">
        <f t="shared" si="36"/>
        <v>24571730</v>
      </c>
      <c r="R124" s="11">
        <f t="shared" si="36"/>
        <v>2356575</v>
      </c>
      <c r="S124" s="8">
        <f t="shared" si="36"/>
        <v>1978833128.75</v>
      </c>
      <c r="U124" s="6">
        <f t="shared" si="26"/>
        <v>0.36026109862544775</v>
      </c>
      <c r="V124" s="6">
        <f t="shared" si="26"/>
        <v>0.38099668730164632</v>
      </c>
      <c r="W124" s="6">
        <f t="shared" si="26"/>
        <v>3.2895323079998567E-2</v>
      </c>
      <c r="Y124" s="8">
        <f t="shared" si="34"/>
        <v>2449223333804.0225</v>
      </c>
      <c r="Z124" s="15" t="s">
        <v>270</v>
      </c>
      <c r="AA124" s="15" t="s">
        <v>270</v>
      </c>
      <c r="AB124" s="15" t="s">
        <v>270</v>
      </c>
      <c r="AC124" s="15" t="s">
        <v>270</v>
      </c>
    </row>
    <row r="125" spans="1:29">
      <c r="A125" t="s">
        <v>93</v>
      </c>
      <c r="B125" t="str">
        <f t="shared" si="25"/>
        <v>Bottom 50%</v>
      </c>
      <c r="C125" s="2">
        <v>404958</v>
      </c>
      <c r="D125" s="2">
        <v>35744</v>
      </c>
      <c r="E125" s="3">
        <v>74167461.5</v>
      </c>
      <c r="G125" s="7">
        <f t="shared" si="27"/>
        <v>183.14852774855663</v>
      </c>
      <c r="H125" s="7">
        <f t="shared" si="28"/>
        <v>2197.7823329826797</v>
      </c>
      <c r="I125" s="7">
        <f t="shared" si="29"/>
        <v>2074.9625531557745</v>
      </c>
      <c r="J125" s="2">
        <f t="shared" si="30"/>
        <v>33746.5</v>
      </c>
      <c r="K125" s="18">
        <f t="shared" si="31"/>
        <v>11.329397940913161</v>
      </c>
      <c r="M125" s="5">
        <f t="shared" si="32"/>
        <v>5.9373358724503352E-3</v>
      </c>
      <c r="N125" s="5">
        <f t="shared" si="32"/>
        <v>5.7788721304902436E-3</v>
      </c>
      <c r="O125" s="6">
        <f t="shared" si="32"/>
        <v>1.2329299386689659E-3</v>
      </c>
      <c r="Q125" s="11">
        <f t="shared" si="36"/>
        <v>24976688</v>
      </c>
      <c r="R125" s="11">
        <f t="shared" si="36"/>
        <v>2392319</v>
      </c>
      <c r="S125" s="8">
        <f t="shared" si="36"/>
        <v>2053000590.25</v>
      </c>
      <c r="U125" s="6">
        <f t="shared" si="26"/>
        <v>0.36619843449789807</v>
      </c>
      <c r="V125" s="6">
        <f t="shared" si="26"/>
        <v>0.3867755594321366</v>
      </c>
      <c r="W125" s="6">
        <f t="shared" si="26"/>
        <v>3.4128253018667537E-2</v>
      </c>
      <c r="Y125" s="8">
        <f t="shared" si="34"/>
        <v>2373181062023.7202</v>
      </c>
      <c r="Z125" s="15" t="s">
        <v>270</v>
      </c>
      <c r="AA125" s="15" t="s">
        <v>270</v>
      </c>
      <c r="AB125" s="15" t="s">
        <v>270</v>
      </c>
      <c r="AC125" s="15" t="s">
        <v>270</v>
      </c>
    </row>
    <row r="126" spans="1:29">
      <c r="A126" t="s">
        <v>94</v>
      </c>
      <c r="B126" t="str">
        <f t="shared" si="25"/>
        <v>Bottom 50%</v>
      </c>
      <c r="C126" s="2">
        <v>398001</v>
      </c>
      <c r="D126" s="2">
        <v>35095</v>
      </c>
      <c r="E126" s="3">
        <v>74572415.160000086</v>
      </c>
      <c r="G126" s="7">
        <f t="shared" si="27"/>
        <v>187.36740651405421</v>
      </c>
      <c r="H126" s="7">
        <f t="shared" si="28"/>
        <v>2248.4088781686505</v>
      </c>
      <c r="I126" s="7">
        <f t="shared" si="29"/>
        <v>2124.8729209289095</v>
      </c>
      <c r="J126" s="2">
        <f t="shared" si="30"/>
        <v>33166.75</v>
      </c>
      <c r="K126" s="18">
        <f t="shared" si="31"/>
        <v>11.340675309873202</v>
      </c>
      <c r="M126" s="5">
        <f t="shared" si="32"/>
        <v>5.8353350583791553E-3</v>
      </c>
      <c r="N126" s="5">
        <f t="shared" si="32"/>
        <v>5.6739457648711704E-3</v>
      </c>
      <c r="O126" s="6">
        <f t="shared" si="32"/>
        <v>1.2396617248335452E-3</v>
      </c>
      <c r="Q126" s="11">
        <f t="shared" si="36"/>
        <v>25374689</v>
      </c>
      <c r="R126" s="11">
        <f t="shared" si="36"/>
        <v>2427414</v>
      </c>
      <c r="S126" s="8">
        <f t="shared" si="36"/>
        <v>2127573005.4100001</v>
      </c>
      <c r="U126" s="6">
        <f t="shared" si="26"/>
        <v>0.37203376955627726</v>
      </c>
      <c r="V126" s="6">
        <f t="shared" si="26"/>
        <v>0.39244950519700772</v>
      </c>
      <c r="W126" s="6">
        <f t="shared" si="26"/>
        <v>3.536791474350108E-2</v>
      </c>
      <c r="Y126" s="8">
        <f t="shared" si="34"/>
        <v>2304333944214.8945</v>
      </c>
      <c r="Z126" s="15" t="s">
        <v>270</v>
      </c>
      <c r="AA126" s="15" t="s">
        <v>270</v>
      </c>
      <c r="AB126" s="15" t="s">
        <v>270</v>
      </c>
      <c r="AC126" s="15" t="s">
        <v>270</v>
      </c>
    </row>
    <row r="127" spans="1:29">
      <c r="A127" t="s">
        <v>95</v>
      </c>
      <c r="B127" t="str">
        <f t="shared" si="25"/>
        <v>Bottom 50%</v>
      </c>
      <c r="C127" s="2">
        <v>394992</v>
      </c>
      <c r="D127" s="2">
        <v>34820</v>
      </c>
      <c r="E127" s="3">
        <v>75729698.200000048</v>
      </c>
      <c r="G127" s="7">
        <f t="shared" si="27"/>
        <v>191.72463796735136</v>
      </c>
      <c r="H127" s="7">
        <f t="shared" si="28"/>
        <v>2300.6956556082164</v>
      </c>
      <c r="I127" s="7">
        <f t="shared" si="29"/>
        <v>2174.8908156232064</v>
      </c>
      <c r="J127" s="2">
        <f t="shared" si="30"/>
        <v>32916</v>
      </c>
      <c r="K127" s="18">
        <f t="shared" si="31"/>
        <v>11.343825387708213</v>
      </c>
      <c r="M127" s="5">
        <f t="shared" si="32"/>
        <v>5.7912182767864886E-3</v>
      </c>
      <c r="N127" s="5">
        <f t="shared" si="32"/>
        <v>5.6294854404563086E-3</v>
      </c>
      <c r="O127" s="6">
        <f t="shared" si="32"/>
        <v>1.2588999308968576E-3</v>
      </c>
      <c r="Q127" s="11">
        <f t="shared" si="36"/>
        <v>25769681</v>
      </c>
      <c r="R127" s="11">
        <f t="shared" si="36"/>
        <v>2462234</v>
      </c>
      <c r="S127" s="8">
        <f t="shared" si="36"/>
        <v>2203302703.6100001</v>
      </c>
      <c r="U127" s="6">
        <f t="shared" si="26"/>
        <v>0.37782498783306373</v>
      </c>
      <c r="V127" s="6">
        <f t="shared" si="26"/>
        <v>0.39807899063746405</v>
      </c>
      <c r="W127" s="6">
        <f t="shared" si="26"/>
        <v>3.6626814674397934E-2</v>
      </c>
      <c r="Y127" s="8">
        <f t="shared" si="34"/>
        <v>2258311221259.5112</v>
      </c>
      <c r="Z127" s="15" t="s">
        <v>270</v>
      </c>
      <c r="AA127" s="15" t="s">
        <v>270</v>
      </c>
      <c r="AB127" s="15" t="s">
        <v>270</v>
      </c>
      <c r="AC127" s="15" t="s">
        <v>270</v>
      </c>
    </row>
    <row r="128" spans="1:29">
      <c r="A128" t="s">
        <v>96</v>
      </c>
      <c r="B128" t="str">
        <f t="shared" si="25"/>
        <v>Bottom 50%</v>
      </c>
      <c r="C128" s="2">
        <v>384830</v>
      </c>
      <c r="D128" s="2">
        <v>33881</v>
      </c>
      <c r="E128" s="3">
        <v>75383768.179999828</v>
      </c>
      <c r="G128" s="7">
        <f t="shared" si="27"/>
        <v>195.88849148974828</v>
      </c>
      <c r="H128" s="7">
        <f t="shared" si="28"/>
        <v>2350.6618978769793</v>
      </c>
      <c r="I128" s="7">
        <f t="shared" si="29"/>
        <v>2224.9570018594441</v>
      </c>
      <c r="J128" s="2">
        <f t="shared" si="30"/>
        <v>32069.166666666668</v>
      </c>
      <c r="K128" s="18">
        <f t="shared" si="31"/>
        <v>11.358283403677577</v>
      </c>
      <c r="M128" s="5">
        <f t="shared" si="32"/>
        <v>5.6422270057513678E-3</v>
      </c>
      <c r="N128" s="5">
        <f t="shared" si="32"/>
        <v>5.4776736418179258E-3</v>
      </c>
      <c r="O128" s="6">
        <f t="shared" si="32"/>
        <v>1.2531493298958698E-3</v>
      </c>
      <c r="Q128" s="11">
        <f t="shared" si="36"/>
        <v>26154511</v>
      </c>
      <c r="R128" s="11">
        <f t="shared" si="36"/>
        <v>2496115</v>
      </c>
      <c r="S128" s="8">
        <f t="shared" si="36"/>
        <v>2278686471.79</v>
      </c>
      <c r="U128" s="6">
        <f t="shared" si="26"/>
        <v>0.38346721483881513</v>
      </c>
      <c r="V128" s="6">
        <f t="shared" si="26"/>
        <v>0.403556664279282</v>
      </c>
      <c r="W128" s="6">
        <f t="shared" si="26"/>
        <v>3.7879964004293804E-2</v>
      </c>
      <c r="Y128" s="8">
        <f t="shared" si="34"/>
        <v>2173746479835.9155</v>
      </c>
      <c r="Z128" s="15" t="s">
        <v>270</v>
      </c>
      <c r="AA128" s="15" t="s">
        <v>270</v>
      </c>
      <c r="AB128" s="15" t="s">
        <v>270</v>
      </c>
      <c r="AC128" s="15" t="s">
        <v>270</v>
      </c>
    </row>
    <row r="129" spans="1:29">
      <c r="A129" t="s">
        <v>97</v>
      </c>
      <c r="B129" t="str">
        <f t="shared" si="25"/>
        <v>Bottom 50%</v>
      </c>
      <c r="C129" s="2">
        <v>379743</v>
      </c>
      <c r="D129" s="2">
        <v>33401</v>
      </c>
      <c r="E129" s="3">
        <v>75986531.840000153</v>
      </c>
      <c r="G129" s="7">
        <f t="shared" si="27"/>
        <v>200.09988818753777</v>
      </c>
      <c r="H129" s="7">
        <f t="shared" si="28"/>
        <v>2401.1986582504533</v>
      </c>
      <c r="I129" s="7">
        <f t="shared" si="29"/>
        <v>2274.9777503667601</v>
      </c>
      <c r="J129" s="2">
        <f t="shared" si="30"/>
        <v>31645.25</v>
      </c>
      <c r="K129" s="18">
        <f t="shared" si="31"/>
        <v>11.369210502679561</v>
      </c>
      <c r="M129" s="5">
        <f t="shared" si="32"/>
        <v>5.5676434005795849E-3</v>
      </c>
      <c r="N129" s="5">
        <f t="shared" si="32"/>
        <v>5.4000701664756222E-3</v>
      </c>
      <c r="O129" s="6">
        <f t="shared" si="32"/>
        <v>1.2631694296448154E-3</v>
      </c>
      <c r="Q129" s="11">
        <f t="shared" si="36"/>
        <v>26534254</v>
      </c>
      <c r="R129" s="11">
        <f t="shared" si="36"/>
        <v>2529516</v>
      </c>
      <c r="S129" s="8">
        <f t="shared" si="36"/>
        <v>2354673003.6300001</v>
      </c>
      <c r="U129" s="6">
        <f t="shared" si="26"/>
        <v>0.38903485823939471</v>
      </c>
      <c r="V129" s="6">
        <f t="shared" si="26"/>
        <v>0.40895673444575759</v>
      </c>
      <c r="W129" s="6">
        <f t="shared" si="26"/>
        <v>3.9143133433938625E-2</v>
      </c>
      <c r="Y129" s="8">
        <f t="shared" si="34"/>
        <v>2118759553168.9719</v>
      </c>
      <c r="Z129" s="15" t="s">
        <v>270</v>
      </c>
      <c r="AA129" s="15" t="s">
        <v>270</v>
      </c>
      <c r="AB129" s="15" t="s">
        <v>270</v>
      </c>
      <c r="AC129" s="15" t="s">
        <v>270</v>
      </c>
    </row>
    <row r="130" spans="1:29">
      <c r="A130" t="s">
        <v>98</v>
      </c>
      <c r="B130" t="str">
        <f t="shared" si="25"/>
        <v>Bottom 50%</v>
      </c>
      <c r="C130" s="2">
        <v>373871</v>
      </c>
      <c r="D130" s="2">
        <v>32925</v>
      </c>
      <c r="E130" s="3">
        <v>76548378.670000076</v>
      </c>
      <c r="G130" s="7">
        <f t="shared" si="27"/>
        <v>204.74543002800451</v>
      </c>
      <c r="H130" s="7">
        <f t="shared" si="28"/>
        <v>2456.945160336054</v>
      </c>
      <c r="I130" s="7">
        <f t="shared" si="29"/>
        <v>2324.9317743356137</v>
      </c>
      <c r="J130" s="2">
        <f t="shared" si="30"/>
        <v>31155.916666666668</v>
      </c>
      <c r="K130" s="18">
        <f t="shared" si="31"/>
        <v>11.355231586940015</v>
      </c>
      <c r="M130" s="5">
        <f t="shared" si="32"/>
        <v>5.4815504323136701E-3</v>
      </c>
      <c r="N130" s="5">
        <f t="shared" si="32"/>
        <v>5.3231133867611708E-3</v>
      </c>
      <c r="O130" s="6">
        <f t="shared" si="32"/>
        <v>1.272509344529905E-3</v>
      </c>
      <c r="Q130" s="11">
        <f t="shared" si="36"/>
        <v>26908125</v>
      </c>
      <c r="R130" s="11">
        <f t="shared" si="36"/>
        <v>2562441</v>
      </c>
      <c r="S130" s="8">
        <f t="shared" si="36"/>
        <v>2431221382.3000002</v>
      </c>
      <c r="U130" s="6">
        <f t="shared" si="26"/>
        <v>0.39451640867170834</v>
      </c>
      <c r="V130" s="6">
        <f t="shared" si="26"/>
        <v>0.41427984783251876</v>
      </c>
      <c r="W130" s="6">
        <f t="shared" si="26"/>
        <v>4.0415642778468527E-2</v>
      </c>
      <c r="Y130" s="8">
        <f t="shared" si="34"/>
        <v>2057670492296.6184</v>
      </c>
      <c r="Z130" s="15" t="s">
        <v>270</v>
      </c>
      <c r="AA130" s="15" t="s">
        <v>270</v>
      </c>
      <c r="AB130" s="15" t="s">
        <v>270</v>
      </c>
      <c r="AC130" s="15" t="s">
        <v>270</v>
      </c>
    </row>
    <row r="131" spans="1:29">
      <c r="A131" t="s">
        <v>99</v>
      </c>
      <c r="B131" t="str">
        <f t="shared" si="25"/>
        <v>Bottom 50%</v>
      </c>
      <c r="C131" s="2">
        <v>368127</v>
      </c>
      <c r="D131" s="2">
        <v>32438</v>
      </c>
      <c r="E131" s="3">
        <v>77041890.18999958</v>
      </c>
      <c r="G131" s="7">
        <f t="shared" si="27"/>
        <v>209.28073787035339</v>
      </c>
      <c r="H131" s="7">
        <f t="shared" si="28"/>
        <v>2511.3688544442407</v>
      </c>
      <c r="I131" s="7">
        <f t="shared" si="29"/>
        <v>2375.0505638448603</v>
      </c>
      <c r="J131" s="2">
        <f t="shared" si="30"/>
        <v>30677.25</v>
      </c>
      <c r="K131" s="18">
        <f t="shared" si="31"/>
        <v>11.348634317775449</v>
      </c>
      <c r="M131" s="5">
        <f t="shared" si="32"/>
        <v>5.3973341500045055E-3</v>
      </c>
      <c r="N131" s="5">
        <f t="shared" si="32"/>
        <v>5.2443781940701246E-3</v>
      </c>
      <c r="O131" s="6">
        <f t="shared" si="32"/>
        <v>1.2807132808084227E-3</v>
      </c>
      <c r="Q131" s="11">
        <f t="shared" si="36"/>
        <v>27276252</v>
      </c>
      <c r="R131" s="11">
        <f t="shared" si="36"/>
        <v>2594879</v>
      </c>
      <c r="S131" s="8">
        <f t="shared" si="36"/>
        <v>2508263272.4899998</v>
      </c>
      <c r="U131" s="6">
        <f t="shared" si="26"/>
        <v>0.39991374282171288</v>
      </c>
      <c r="V131" s="6">
        <f t="shared" si="26"/>
        <v>0.4195242260265889</v>
      </c>
      <c r="W131" s="6">
        <f t="shared" si="26"/>
        <v>4.1696356059276948E-2</v>
      </c>
      <c r="Y131" s="8">
        <f t="shared" si="34"/>
        <v>1999011763912.9404</v>
      </c>
      <c r="Z131" s="15" t="s">
        <v>270</v>
      </c>
      <c r="AA131" s="15" t="s">
        <v>270</v>
      </c>
      <c r="AB131" s="15" t="s">
        <v>270</v>
      </c>
      <c r="AC131" s="15" t="s">
        <v>270</v>
      </c>
    </row>
    <row r="132" spans="1:29">
      <c r="A132" t="s">
        <v>100</v>
      </c>
      <c r="B132" t="str">
        <f t="shared" si="25"/>
        <v>Bottom 50%</v>
      </c>
      <c r="C132" s="2">
        <v>363658</v>
      </c>
      <c r="D132" s="2">
        <v>31956</v>
      </c>
      <c r="E132" s="3">
        <v>77485488.25</v>
      </c>
      <c r="G132" s="7">
        <f t="shared" si="27"/>
        <v>213.0724148788147</v>
      </c>
      <c r="H132" s="7">
        <f t="shared" si="28"/>
        <v>2556.8689785457764</v>
      </c>
      <c r="I132" s="7">
        <f t="shared" si="29"/>
        <v>2424.7555466891977</v>
      </c>
      <c r="J132" s="2">
        <f t="shared" si="30"/>
        <v>30304.833333333332</v>
      </c>
      <c r="K132" s="18">
        <f t="shared" si="31"/>
        <v>11.379959944924272</v>
      </c>
      <c r="M132" s="5">
        <f t="shared" si="32"/>
        <v>5.3318114192176568E-3</v>
      </c>
      <c r="N132" s="5">
        <f t="shared" si="32"/>
        <v>5.1664513709138941E-3</v>
      </c>
      <c r="O132" s="6">
        <f t="shared" si="32"/>
        <v>1.2880874758779142E-3</v>
      </c>
      <c r="Q132" s="11">
        <f t="shared" si="36"/>
        <v>27639910</v>
      </c>
      <c r="R132" s="11">
        <f t="shared" si="36"/>
        <v>2626835</v>
      </c>
      <c r="S132" s="8">
        <f t="shared" si="36"/>
        <v>2585748760.7399998</v>
      </c>
      <c r="U132" s="6">
        <f t="shared" si="26"/>
        <v>0.40524555424093051</v>
      </c>
      <c r="V132" s="6">
        <f t="shared" si="26"/>
        <v>0.42469067739750277</v>
      </c>
      <c r="W132" s="6">
        <f t="shared" si="26"/>
        <v>4.2984443535154862E-2</v>
      </c>
      <c r="Y132" s="8">
        <f t="shared" si="34"/>
        <v>1952545360374.8364</v>
      </c>
      <c r="Z132" s="15" t="s">
        <v>270</v>
      </c>
      <c r="AA132" s="15" t="s">
        <v>270</v>
      </c>
      <c r="AB132" s="15" t="s">
        <v>270</v>
      </c>
      <c r="AC132" s="15" t="s">
        <v>270</v>
      </c>
    </row>
    <row r="133" spans="1:29">
      <c r="A133" t="s">
        <v>101</v>
      </c>
      <c r="B133" t="str">
        <f t="shared" si="25"/>
        <v>Bottom 50%</v>
      </c>
      <c r="C133" s="2">
        <v>357091</v>
      </c>
      <c r="D133" s="2">
        <v>31363</v>
      </c>
      <c r="E133" s="3">
        <v>77617786.170000076</v>
      </c>
      <c r="G133" s="7">
        <f t="shared" si="27"/>
        <v>217.36136214578377</v>
      </c>
      <c r="H133" s="7">
        <f t="shared" si="28"/>
        <v>2608.3363457494052</v>
      </c>
      <c r="I133" s="7">
        <f t="shared" si="29"/>
        <v>2474.8202075694312</v>
      </c>
      <c r="J133" s="2">
        <f t="shared" si="30"/>
        <v>29757.583333333332</v>
      </c>
      <c r="K133" s="18">
        <f t="shared" si="31"/>
        <v>11.385741159965564</v>
      </c>
      <c r="M133" s="5">
        <f t="shared" si="32"/>
        <v>5.2355286326709501E-3</v>
      </c>
      <c r="N133" s="5">
        <f t="shared" si="32"/>
        <v>5.0705787440847557E-3</v>
      </c>
      <c r="O133" s="6">
        <f t="shared" si="32"/>
        <v>1.2902867430914984E-3</v>
      </c>
      <c r="Q133" s="11">
        <f t="shared" si="36"/>
        <v>27997001</v>
      </c>
      <c r="R133" s="11">
        <f t="shared" si="36"/>
        <v>2658198</v>
      </c>
      <c r="S133" s="8">
        <f t="shared" si="36"/>
        <v>2663366546.9099998</v>
      </c>
      <c r="U133" s="6">
        <f t="shared" si="26"/>
        <v>0.41048108287360147</v>
      </c>
      <c r="V133" s="6">
        <f t="shared" si="26"/>
        <v>0.42976125614158756</v>
      </c>
      <c r="W133" s="6">
        <f t="shared" si="26"/>
        <v>4.4274730278246362E-2</v>
      </c>
      <c r="Y133" s="8">
        <f t="shared" si="34"/>
        <v>1892777852712.8992</v>
      </c>
      <c r="Z133" s="15" t="s">
        <v>270</v>
      </c>
      <c r="AA133" s="15" t="s">
        <v>270</v>
      </c>
      <c r="AB133" s="15" t="s">
        <v>270</v>
      </c>
      <c r="AC133" s="15" t="s">
        <v>270</v>
      </c>
    </row>
    <row r="134" spans="1:29">
      <c r="A134" t="s">
        <v>102</v>
      </c>
      <c r="B134" t="str">
        <f t="shared" si="25"/>
        <v>Bottom 50%</v>
      </c>
      <c r="C134" s="2">
        <v>695754</v>
      </c>
      <c r="D134" s="2">
        <v>61180</v>
      </c>
      <c r="E134" s="3">
        <v>155999936.60000038</v>
      </c>
      <c r="G134" s="7">
        <f t="shared" si="27"/>
        <v>224.21708908608556</v>
      </c>
      <c r="H134" s="7">
        <f t="shared" si="28"/>
        <v>2690.6050690330267</v>
      </c>
      <c r="I134" s="7">
        <f t="shared" si="29"/>
        <v>2549.8518568159593</v>
      </c>
      <c r="J134" s="2">
        <f t="shared" si="30"/>
        <v>57979.5</v>
      </c>
      <c r="K134" s="18">
        <f t="shared" si="31"/>
        <v>11.372245831971233</v>
      </c>
      <c r="M134" s="5">
        <f t="shared" si="32"/>
        <v>1.0200873134006022E-2</v>
      </c>
      <c r="N134" s="5">
        <f t="shared" si="32"/>
        <v>9.8912096280045075E-3</v>
      </c>
      <c r="O134" s="6">
        <f t="shared" si="32"/>
        <v>2.5932799690683902E-3</v>
      </c>
      <c r="Q134" s="11">
        <f t="shared" si="36"/>
        <v>28692755</v>
      </c>
      <c r="R134" s="11">
        <f t="shared" si="36"/>
        <v>2719378</v>
      </c>
      <c r="S134" s="8">
        <f t="shared" si="36"/>
        <v>2819366483.5100002</v>
      </c>
      <c r="U134" s="6">
        <f t="shared" si="26"/>
        <v>0.42068195600760749</v>
      </c>
      <c r="V134" s="6">
        <f t="shared" si="26"/>
        <v>0.43965246576959205</v>
      </c>
      <c r="W134" s="6">
        <f t="shared" si="26"/>
        <v>4.6868010247314754E-2</v>
      </c>
      <c r="Y134" s="8">
        <f t="shared" si="34"/>
        <v>3612186174624.3535</v>
      </c>
      <c r="Z134" s="15" t="s">
        <v>270</v>
      </c>
      <c r="AA134" s="15" t="s">
        <v>270</v>
      </c>
      <c r="AB134" s="15" t="s">
        <v>270</v>
      </c>
      <c r="AC134" s="15" t="s">
        <v>270</v>
      </c>
    </row>
    <row r="135" spans="1:29">
      <c r="A135" t="s">
        <v>103</v>
      </c>
      <c r="B135" t="str">
        <f t="shared" si="25"/>
        <v>Bottom 50%</v>
      </c>
      <c r="C135" s="2">
        <v>673255</v>
      </c>
      <c r="D135" s="2">
        <v>59144</v>
      </c>
      <c r="E135" s="3">
        <v>156717611.46999979</v>
      </c>
      <c r="G135" s="7">
        <f t="shared" si="27"/>
        <v>232.77600830294583</v>
      </c>
      <c r="H135" s="7">
        <f t="shared" si="28"/>
        <v>2793.31209963535</v>
      </c>
      <c r="I135" s="7">
        <f t="shared" si="29"/>
        <v>2649.7634835317158</v>
      </c>
      <c r="J135" s="2">
        <f t="shared" si="30"/>
        <v>56104.583333333336</v>
      </c>
      <c r="K135" s="18">
        <f t="shared" si="31"/>
        <v>11.383318679832273</v>
      </c>
      <c r="M135" s="5">
        <f t="shared" si="32"/>
        <v>9.8710015922800643E-3</v>
      </c>
      <c r="N135" s="5">
        <f t="shared" si="32"/>
        <v>9.562041553427568E-3</v>
      </c>
      <c r="O135" s="6">
        <f t="shared" si="32"/>
        <v>2.6052103063828559E-3</v>
      </c>
      <c r="Q135" s="11">
        <f t="shared" si="36"/>
        <v>29366010</v>
      </c>
      <c r="R135" s="11">
        <f t="shared" si="36"/>
        <v>2778522</v>
      </c>
      <c r="S135" s="8">
        <f t="shared" si="36"/>
        <v>2976084094.98</v>
      </c>
      <c r="U135" s="6">
        <f t="shared" si="26"/>
        <v>0.43055295759988754</v>
      </c>
      <c r="V135" s="6">
        <f t="shared" si="26"/>
        <v>0.4492145073230196</v>
      </c>
      <c r="W135" s="6">
        <f t="shared" si="26"/>
        <v>4.9473220553697607E-2</v>
      </c>
      <c r="Y135" s="8">
        <f t="shared" si="34"/>
        <v>3405003228452.0425</v>
      </c>
      <c r="Z135" s="15" t="s">
        <v>270</v>
      </c>
      <c r="AA135" s="15" t="s">
        <v>270</v>
      </c>
      <c r="AB135" s="15" t="s">
        <v>270</v>
      </c>
      <c r="AC135" s="15" t="s">
        <v>270</v>
      </c>
    </row>
    <row r="136" spans="1:29">
      <c r="A136" t="s">
        <v>104</v>
      </c>
      <c r="B136" t="str">
        <f t="shared" si="25"/>
        <v>Bottom 50%</v>
      </c>
      <c r="C136" s="2">
        <v>653152</v>
      </c>
      <c r="D136" s="2">
        <v>57303</v>
      </c>
      <c r="E136" s="3">
        <v>157571613.1500001</v>
      </c>
      <c r="G136" s="7">
        <f t="shared" si="27"/>
        <v>241.24799916405385</v>
      </c>
      <c r="H136" s="7">
        <f t="shared" si="28"/>
        <v>2894.975989968646</v>
      </c>
      <c r="I136" s="7">
        <f t="shared" si="29"/>
        <v>2749.7969242448057</v>
      </c>
      <c r="J136" s="2">
        <f t="shared" si="30"/>
        <v>54429.333333333336</v>
      </c>
      <c r="K136" s="18">
        <f t="shared" si="31"/>
        <v>11.398216498263617</v>
      </c>
      <c r="M136" s="5">
        <f t="shared" si="32"/>
        <v>9.5762592658070259E-3</v>
      </c>
      <c r="N136" s="5">
        <f t="shared" si="32"/>
        <v>9.2643998907084388E-3</v>
      </c>
      <c r="O136" s="6">
        <f t="shared" si="32"/>
        <v>2.6194068855518214E-3</v>
      </c>
      <c r="Q136" s="11">
        <f t="shared" si="36"/>
        <v>30019162</v>
      </c>
      <c r="R136" s="11">
        <f t="shared" si="36"/>
        <v>2835825</v>
      </c>
      <c r="S136" s="8">
        <f t="shared" si="36"/>
        <v>3133655708.1300001</v>
      </c>
      <c r="U136" s="6">
        <f t="shared" si="26"/>
        <v>0.44012921686569456</v>
      </c>
      <c r="V136" s="6">
        <f t="shared" si="26"/>
        <v>0.45847890721372808</v>
      </c>
      <c r="W136" s="6">
        <f t="shared" si="26"/>
        <v>5.2092627439249431E-2</v>
      </c>
      <c r="Y136" s="8">
        <f t="shared" si="34"/>
        <v>3217678093545.2754</v>
      </c>
      <c r="Z136" s="15" t="s">
        <v>270</v>
      </c>
      <c r="AA136" s="15" t="s">
        <v>270</v>
      </c>
      <c r="AB136" s="15" t="s">
        <v>270</v>
      </c>
      <c r="AC136" s="15" t="s">
        <v>270</v>
      </c>
    </row>
    <row r="137" spans="1:29">
      <c r="A137" t="s">
        <v>105</v>
      </c>
      <c r="B137" t="str">
        <f t="shared" si="25"/>
        <v>Bottom 50%</v>
      </c>
      <c r="C137" s="2">
        <v>640465</v>
      </c>
      <c r="D137" s="2">
        <v>56118</v>
      </c>
      <c r="E137" s="3">
        <v>159922542.75999975</v>
      </c>
      <c r="G137" s="7">
        <f t="shared" si="27"/>
        <v>249.69755218474037</v>
      </c>
      <c r="H137" s="7">
        <f t="shared" si="28"/>
        <v>2996.3706262168844</v>
      </c>
      <c r="I137" s="7">
        <f t="shared" si="29"/>
        <v>2849.7548515627741</v>
      </c>
      <c r="J137" s="2">
        <f t="shared" si="30"/>
        <v>53372.083333333336</v>
      </c>
      <c r="K137" s="18">
        <f t="shared" si="31"/>
        <v>11.412826544067856</v>
      </c>
      <c r="M137" s="5">
        <f t="shared" si="32"/>
        <v>9.3902474319531998E-3</v>
      </c>
      <c r="N137" s="5">
        <f t="shared" si="32"/>
        <v>9.0728163109571255E-3</v>
      </c>
      <c r="O137" s="6">
        <f t="shared" si="32"/>
        <v>2.6584877903212522E-3</v>
      </c>
      <c r="Q137" s="11">
        <f t="shared" si="36"/>
        <v>30659627</v>
      </c>
      <c r="R137" s="11">
        <f t="shared" si="36"/>
        <v>2891943</v>
      </c>
      <c r="S137" s="8">
        <f t="shared" si="36"/>
        <v>3293578250.8899999</v>
      </c>
      <c r="U137" s="6">
        <f t="shared" si="26"/>
        <v>0.44951946429764778</v>
      </c>
      <c r="V137" s="6">
        <f t="shared" si="26"/>
        <v>0.46755172352468516</v>
      </c>
      <c r="W137" s="6">
        <f t="shared" si="26"/>
        <v>5.4751115229570685E-2</v>
      </c>
      <c r="Y137" s="8">
        <f t="shared" si="34"/>
        <v>3072508403292.6265</v>
      </c>
      <c r="Z137" s="15" t="s">
        <v>270</v>
      </c>
      <c r="AA137" s="15" t="s">
        <v>270</v>
      </c>
      <c r="AB137" s="15" t="s">
        <v>270</v>
      </c>
      <c r="AC137" s="15" t="s">
        <v>270</v>
      </c>
    </row>
    <row r="138" spans="1:29">
      <c r="A138" t="s">
        <v>106</v>
      </c>
      <c r="B138" t="str">
        <f t="shared" si="25"/>
        <v>Bottom 50%</v>
      </c>
      <c r="C138" s="2">
        <v>621260</v>
      </c>
      <c r="D138" s="2">
        <v>54395</v>
      </c>
      <c r="E138" s="3">
        <v>160462281.20000029</v>
      </c>
      <c r="G138" s="7">
        <f t="shared" si="27"/>
        <v>258.28522872871309</v>
      </c>
      <c r="H138" s="7">
        <f t="shared" si="28"/>
        <v>3099.4227447445573</v>
      </c>
      <c r="I138" s="7">
        <f t="shared" si="29"/>
        <v>2949.9454214541829</v>
      </c>
      <c r="J138" s="2">
        <f t="shared" si="30"/>
        <v>51771.666666666664</v>
      </c>
      <c r="K138" s="18">
        <f t="shared" si="31"/>
        <v>11.421270337347183</v>
      </c>
      <c r="M138" s="5">
        <f t="shared" si="32"/>
        <v>9.1086712303954862E-3</v>
      </c>
      <c r="N138" s="5">
        <f t="shared" si="32"/>
        <v>8.7942521692596469E-3</v>
      </c>
      <c r="O138" s="6">
        <f t="shared" si="32"/>
        <v>2.6674601842561203E-3</v>
      </c>
      <c r="Q138" s="11">
        <f t="shared" ref="Q138:S153" si="37">+Q137+C138</f>
        <v>31280887</v>
      </c>
      <c r="R138" s="11">
        <f t="shared" si="37"/>
        <v>2946338</v>
      </c>
      <c r="S138" s="8">
        <f t="shared" si="37"/>
        <v>3454040532.0900002</v>
      </c>
      <c r="U138" s="6">
        <f t="shared" si="26"/>
        <v>0.45862813552804327</v>
      </c>
      <c r="V138" s="6">
        <f t="shared" si="26"/>
        <v>0.47634597569394482</v>
      </c>
      <c r="W138" s="6">
        <f t="shared" si="26"/>
        <v>5.7418575413826806E-2</v>
      </c>
      <c r="Y138" s="8">
        <f t="shared" si="34"/>
        <v>2899966256172.3545</v>
      </c>
      <c r="Z138" s="15" t="s">
        <v>270</v>
      </c>
      <c r="AA138" s="15" t="s">
        <v>270</v>
      </c>
      <c r="AB138" s="15" t="s">
        <v>270</v>
      </c>
      <c r="AC138" s="15" t="s">
        <v>270</v>
      </c>
    </row>
    <row r="139" spans="1:29">
      <c r="A139" t="s">
        <v>107</v>
      </c>
      <c r="B139" t="str">
        <f t="shared" si="25"/>
        <v>Bottom 50%</v>
      </c>
      <c r="C139" s="2">
        <v>608334</v>
      </c>
      <c r="D139" s="2">
        <v>53225</v>
      </c>
      <c r="E139" s="3">
        <v>162318747.52999973</v>
      </c>
      <c r="G139" s="7">
        <f t="shared" si="27"/>
        <v>266.82504599446969</v>
      </c>
      <c r="H139" s="7">
        <f t="shared" si="28"/>
        <v>3201.9005519336361</v>
      </c>
      <c r="I139" s="7">
        <f t="shared" si="29"/>
        <v>3049.6711607327334</v>
      </c>
      <c r="J139" s="2">
        <f t="shared" si="30"/>
        <v>50694.5</v>
      </c>
      <c r="K139" s="18">
        <f t="shared" si="31"/>
        <v>11.429478628464068</v>
      </c>
      <c r="M139" s="5">
        <f t="shared" si="32"/>
        <v>8.919155271981791E-3</v>
      </c>
      <c r="N139" s="5">
        <f t="shared" si="32"/>
        <v>8.6050936981127805E-3</v>
      </c>
      <c r="O139" s="6">
        <f t="shared" si="32"/>
        <v>2.6983213310730059E-3</v>
      </c>
      <c r="Q139" s="11">
        <f t="shared" si="37"/>
        <v>31889221</v>
      </c>
      <c r="R139" s="11">
        <f t="shared" si="37"/>
        <v>2999563</v>
      </c>
      <c r="S139" s="8">
        <f t="shared" si="37"/>
        <v>3616359279.6199999</v>
      </c>
      <c r="U139" s="6">
        <f t="shared" si="26"/>
        <v>0.46754729080002505</v>
      </c>
      <c r="V139" s="6">
        <f t="shared" si="26"/>
        <v>0.48495106939205762</v>
      </c>
      <c r="W139" s="6">
        <f t="shared" si="26"/>
        <v>6.0116896744899811E-2</v>
      </c>
      <c r="Y139" s="8">
        <f t="shared" si="34"/>
        <v>2762398984049.1182</v>
      </c>
      <c r="Z139" s="15" t="s">
        <v>270</v>
      </c>
      <c r="AA139" s="15" t="s">
        <v>270</v>
      </c>
      <c r="AB139" s="15" t="s">
        <v>270</v>
      </c>
      <c r="AC139" s="15" t="s">
        <v>270</v>
      </c>
    </row>
    <row r="140" spans="1:29">
      <c r="A140" t="s">
        <v>108</v>
      </c>
      <c r="B140" t="str">
        <f t="shared" si="25"/>
        <v>Bottom 50%</v>
      </c>
      <c r="C140" s="2">
        <v>582989</v>
      </c>
      <c r="D140" s="2">
        <v>50905</v>
      </c>
      <c r="E140" s="3">
        <v>160347116.51000023</v>
      </c>
      <c r="G140" s="7">
        <f t="shared" si="27"/>
        <v>275.04312518761111</v>
      </c>
      <c r="H140" s="7">
        <f t="shared" si="28"/>
        <v>3300.5175022513331</v>
      </c>
      <c r="I140" s="7">
        <f t="shared" si="29"/>
        <v>3149.9286221392836</v>
      </c>
      <c r="J140" s="2">
        <f t="shared" si="30"/>
        <v>48582.416666666664</v>
      </c>
      <c r="K140" s="18">
        <f t="shared" si="31"/>
        <v>11.452489932226698</v>
      </c>
      <c r="M140" s="5">
        <f t="shared" si="32"/>
        <v>8.5475567909362171E-3</v>
      </c>
      <c r="N140" s="5">
        <f t="shared" si="32"/>
        <v>8.2300102339583105E-3</v>
      </c>
      <c r="O140" s="6">
        <f t="shared" si="32"/>
        <v>2.6655457329413938E-3</v>
      </c>
      <c r="Q140" s="11">
        <f t="shared" si="37"/>
        <v>32472210</v>
      </c>
      <c r="R140" s="11">
        <f t="shared" si="37"/>
        <v>3050468</v>
      </c>
      <c r="S140" s="8">
        <f t="shared" si="37"/>
        <v>3776706396.1300001</v>
      </c>
      <c r="U140" s="6">
        <f t="shared" si="26"/>
        <v>0.47609484759096127</v>
      </c>
      <c r="V140" s="6">
        <f t="shared" si="26"/>
        <v>0.49318107962601593</v>
      </c>
      <c r="W140" s="6">
        <f t="shared" si="26"/>
        <v>6.2782442477841205E-2</v>
      </c>
      <c r="Y140" s="8">
        <f t="shared" si="34"/>
        <v>2577048497300.6172</v>
      </c>
      <c r="Z140" s="15" t="s">
        <v>270</v>
      </c>
      <c r="AA140" s="15" t="s">
        <v>270</v>
      </c>
      <c r="AB140" s="15" t="s">
        <v>270</v>
      </c>
      <c r="AC140" s="15" t="s">
        <v>270</v>
      </c>
    </row>
    <row r="141" spans="1:29">
      <c r="A141" t="s">
        <v>109</v>
      </c>
      <c r="B141" t="str">
        <f t="shared" si="25"/>
        <v>Top 25% to 50%</v>
      </c>
      <c r="C141" s="2">
        <v>572884</v>
      </c>
      <c r="D141" s="2">
        <v>50070</v>
      </c>
      <c r="E141" s="3">
        <v>162705792.77999973</v>
      </c>
      <c r="G141" s="7">
        <f t="shared" si="27"/>
        <v>284.01175941377267</v>
      </c>
      <c r="H141" s="7">
        <f t="shared" si="28"/>
        <v>3408.141112965272</v>
      </c>
      <c r="I141" s="7">
        <f t="shared" si="29"/>
        <v>3249.5664625524214</v>
      </c>
      <c r="J141" s="2">
        <f t="shared" si="30"/>
        <v>47740.333333333336</v>
      </c>
      <c r="K141" s="18">
        <f t="shared" si="31"/>
        <v>11.441661673656881</v>
      </c>
      <c r="M141" s="5">
        <f t="shared" si="32"/>
        <v>8.3994012316162114E-3</v>
      </c>
      <c r="N141" s="5">
        <f t="shared" si="32"/>
        <v>8.0950125216440946E-3</v>
      </c>
      <c r="O141" s="6">
        <f t="shared" si="32"/>
        <v>2.7047554150593455E-3</v>
      </c>
      <c r="Q141" s="11">
        <f t="shared" si="37"/>
        <v>33045094</v>
      </c>
      <c r="R141" s="11">
        <f t="shared" si="37"/>
        <v>3100538</v>
      </c>
      <c r="S141" s="8">
        <f t="shared" si="37"/>
        <v>3939412188.9099998</v>
      </c>
      <c r="U141" s="6">
        <f t="shared" si="26"/>
        <v>0.48449424882257747</v>
      </c>
      <c r="V141" s="6">
        <f t="shared" si="26"/>
        <v>0.50127609214766</v>
      </c>
      <c r="W141" s="6">
        <f t="shared" si="26"/>
        <v>6.5487197892900542E-2</v>
      </c>
      <c r="Y141" s="8">
        <f t="shared" si="34"/>
        <v>2458091367203.5112</v>
      </c>
      <c r="Z141" s="15" t="s">
        <v>270</v>
      </c>
      <c r="AA141" s="15" t="s">
        <v>270</v>
      </c>
      <c r="AB141" s="15" t="s">
        <v>270</v>
      </c>
      <c r="AC141" s="15" t="s">
        <v>270</v>
      </c>
    </row>
    <row r="142" spans="1:29">
      <c r="A142" t="s">
        <v>110</v>
      </c>
      <c r="B142" t="str">
        <f t="shared" si="25"/>
        <v>Top 25% to 50%</v>
      </c>
      <c r="C142" s="2">
        <v>555796</v>
      </c>
      <c r="D142" s="2">
        <v>48569</v>
      </c>
      <c r="E142" s="3">
        <v>162690775.95000029</v>
      </c>
      <c r="G142" s="7">
        <f t="shared" si="27"/>
        <v>292.71670891838062</v>
      </c>
      <c r="H142" s="7">
        <f t="shared" si="28"/>
        <v>3512.6005070205674</v>
      </c>
      <c r="I142" s="7">
        <f t="shared" si="29"/>
        <v>3349.683459614163</v>
      </c>
      <c r="J142" s="2">
        <f t="shared" si="30"/>
        <v>46316.333333333336</v>
      </c>
      <c r="K142" s="18">
        <f t="shared" si="31"/>
        <v>11.443430995079165</v>
      </c>
      <c r="M142" s="5">
        <f t="shared" si="32"/>
        <v>8.1488636563900613E-3</v>
      </c>
      <c r="N142" s="5">
        <f t="shared" si="32"/>
        <v>7.8523399872924317E-3</v>
      </c>
      <c r="O142" s="6">
        <f t="shared" si="32"/>
        <v>2.7045057813397094E-3</v>
      </c>
      <c r="Q142" s="11">
        <f t="shared" si="37"/>
        <v>33600890</v>
      </c>
      <c r="R142" s="11">
        <f t="shared" si="37"/>
        <v>3149107</v>
      </c>
      <c r="S142" s="8">
        <f t="shared" si="37"/>
        <v>4102102964.8600001</v>
      </c>
      <c r="U142" s="6">
        <f t="shared" si="26"/>
        <v>0.49264311247896758</v>
      </c>
      <c r="V142" s="6">
        <f t="shared" si="26"/>
        <v>0.5091284321349524</v>
      </c>
      <c r="W142" s="6">
        <f t="shared" si="26"/>
        <v>6.8191703674240253E-2</v>
      </c>
      <c r="Y142" s="8">
        <f t="shared" si="34"/>
        <v>2315843418119.2979</v>
      </c>
      <c r="Z142" s="15" t="s">
        <v>270</v>
      </c>
      <c r="AA142" s="15" t="s">
        <v>270</v>
      </c>
      <c r="AB142" s="15" t="s">
        <v>270</v>
      </c>
      <c r="AC142" s="15" t="s">
        <v>270</v>
      </c>
    </row>
    <row r="143" spans="1:29">
      <c r="A143" t="s">
        <v>111</v>
      </c>
      <c r="B143" t="str">
        <f t="shared" si="25"/>
        <v>Top 25% to 50%</v>
      </c>
      <c r="C143" s="2">
        <v>543766</v>
      </c>
      <c r="D143" s="2">
        <v>47476</v>
      </c>
      <c r="E143" s="3">
        <v>163790890.5</v>
      </c>
      <c r="G143" s="7">
        <f t="shared" si="27"/>
        <v>301.21576284651854</v>
      </c>
      <c r="H143" s="7">
        <f t="shared" si="28"/>
        <v>3614.5891541582223</v>
      </c>
      <c r="I143" s="7">
        <f t="shared" si="29"/>
        <v>3449.9724176425984</v>
      </c>
      <c r="J143" s="2">
        <f t="shared" si="30"/>
        <v>45313.833333333336</v>
      </c>
      <c r="K143" s="18">
        <f t="shared" si="31"/>
        <v>11.453492290841689</v>
      </c>
      <c r="M143" s="5">
        <f t="shared" si="32"/>
        <v>7.9724844996736186E-3</v>
      </c>
      <c r="N143" s="5">
        <f t="shared" si="32"/>
        <v>7.6756304069817262E-3</v>
      </c>
      <c r="O143" s="6">
        <f t="shared" si="32"/>
        <v>2.7227936415041023E-3</v>
      </c>
      <c r="Q143" s="11">
        <f t="shared" si="37"/>
        <v>34144656</v>
      </c>
      <c r="R143" s="11">
        <f t="shared" si="37"/>
        <v>3196583</v>
      </c>
      <c r="S143" s="8">
        <f t="shared" si="37"/>
        <v>4265893855.3600001</v>
      </c>
      <c r="U143" s="6">
        <f t="shared" si="26"/>
        <v>0.50061559697864122</v>
      </c>
      <c r="V143" s="6">
        <f t="shared" si="26"/>
        <v>0.51680406254193412</v>
      </c>
      <c r="W143" s="6">
        <f t="shared" si="26"/>
        <v>7.0914497315744354E-2</v>
      </c>
      <c r="Y143" s="8">
        <f t="shared" si="34"/>
        <v>2200830970670.1777</v>
      </c>
      <c r="Z143" s="15" t="s">
        <v>270</v>
      </c>
      <c r="AA143" s="15" t="s">
        <v>270</v>
      </c>
      <c r="AB143" s="15" t="s">
        <v>270</v>
      </c>
      <c r="AC143" s="15" t="s">
        <v>270</v>
      </c>
    </row>
    <row r="144" spans="1:29">
      <c r="A144" t="s">
        <v>112</v>
      </c>
      <c r="B144" t="str">
        <f t="shared" si="25"/>
        <v>Top 25% to 50%</v>
      </c>
      <c r="C144" s="2">
        <v>528119</v>
      </c>
      <c r="D144" s="2">
        <v>46051</v>
      </c>
      <c r="E144" s="3">
        <v>163476042.74999952</v>
      </c>
      <c r="G144" s="7">
        <f t="shared" si="27"/>
        <v>309.54395268869234</v>
      </c>
      <c r="H144" s="7">
        <f t="shared" si="28"/>
        <v>3714.5274322643081</v>
      </c>
      <c r="I144" s="7">
        <f t="shared" si="29"/>
        <v>3549.8912672906022</v>
      </c>
      <c r="J144" s="2">
        <f t="shared" si="30"/>
        <v>44009.916666666664</v>
      </c>
      <c r="K144" s="18">
        <f t="shared" si="31"/>
        <v>11.468133156717553</v>
      </c>
      <c r="M144" s="5">
        <f t="shared" si="32"/>
        <v>7.7430743030699441E-3</v>
      </c>
      <c r="N144" s="5">
        <f t="shared" si="32"/>
        <v>7.4452450895592607E-3</v>
      </c>
      <c r="O144" s="6">
        <f t="shared" si="32"/>
        <v>2.7175597396117183E-3</v>
      </c>
      <c r="Q144" s="11">
        <f t="shared" si="37"/>
        <v>34672775</v>
      </c>
      <c r="R144" s="11">
        <f t="shared" si="37"/>
        <v>3242634</v>
      </c>
      <c r="S144" s="8">
        <f t="shared" si="37"/>
        <v>4429369898.1099997</v>
      </c>
      <c r="U144" s="6">
        <f t="shared" si="26"/>
        <v>0.50835867128171108</v>
      </c>
      <c r="V144" s="6">
        <f t="shared" si="26"/>
        <v>0.52424930763149347</v>
      </c>
      <c r="W144" s="6">
        <f t="shared" si="26"/>
        <v>7.3632057055356082E-2</v>
      </c>
      <c r="Y144" s="8">
        <f t="shared" si="34"/>
        <v>2076636859182.9443</v>
      </c>
      <c r="Z144" s="15" t="s">
        <v>270</v>
      </c>
      <c r="AA144" s="15" t="s">
        <v>270</v>
      </c>
      <c r="AB144" s="15" t="s">
        <v>270</v>
      </c>
      <c r="AC144" s="15" t="s">
        <v>270</v>
      </c>
    </row>
    <row r="145" spans="1:29">
      <c r="A145" t="s">
        <v>113</v>
      </c>
      <c r="B145" t="str">
        <f t="shared" si="25"/>
        <v>Top 25% to 50%</v>
      </c>
      <c r="C145" s="2">
        <v>514800</v>
      </c>
      <c r="D145" s="2">
        <v>44878</v>
      </c>
      <c r="E145" s="3">
        <v>163801963.84000015</v>
      </c>
      <c r="G145" s="7">
        <f t="shared" si="27"/>
        <v>318.18563294483323</v>
      </c>
      <c r="H145" s="7">
        <f t="shared" si="28"/>
        <v>3818.2275953379985</v>
      </c>
      <c r="I145" s="7">
        <f t="shared" si="29"/>
        <v>3649.9390311511243</v>
      </c>
      <c r="J145" s="2">
        <f t="shared" si="30"/>
        <v>42900</v>
      </c>
      <c r="K145" s="18">
        <f t="shared" si="31"/>
        <v>11.47109942510807</v>
      </c>
      <c r="M145" s="5">
        <f t="shared" si="32"/>
        <v>7.5477963323046654E-3</v>
      </c>
      <c r="N145" s="5">
        <f t="shared" si="32"/>
        <v>7.2556015966915048E-3</v>
      </c>
      <c r="O145" s="6">
        <f t="shared" si="32"/>
        <v>2.7229777202379718E-3</v>
      </c>
      <c r="Q145" s="11">
        <f t="shared" si="37"/>
        <v>35187575</v>
      </c>
      <c r="R145" s="11">
        <f t="shared" si="37"/>
        <v>3287512</v>
      </c>
      <c r="S145" s="8">
        <f t="shared" si="37"/>
        <v>4593171861.9499998</v>
      </c>
      <c r="U145" s="6">
        <f t="shared" si="26"/>
        <v>0.51590646761401582</v>
      </c>
      <c r="V145" s="6">
        <f t="shared" si="26"/>
        <v>0.53150490922818494</v>
      </c>
      <c r="W145" s="6">
        <f t="shared" si="26"/>
        <v>7.635503477559405E-2</v>
      </c>
      <c r="Y145" s="8">
        <f t="shared" si="34"/>
        <v>1963607680361.9023</v>
      </c>
      <c r="Z145" s="15" t="s">
        <v>270</v>
      </c>
      <c r="AA145" s="15" t="s">
        <v>270</v>
      </c>
      <c r="AB145" s="15" t="s">
        <v>270</v>
      </c>
      <c r="AC145" s="15" t="s">
        <v>270</v>
      </c>
    </row>
    <row r="146" spans="1:29">
      <c r="A146" t="s">
        <v>114</v>
      </c>
      <c r="B146" t="str">
        <f t="shared" si="25"/>
        <v>Top 25% to 50%</v>
      </c>
      <c r="C146" s="2">
        <v>506910</v>
      </c>
      <c r="D146" s="2">
        <v>44141</v>
      </c>
      <c r="E146" s="3">
        <v>165515462.42000008</v>
      </c>
      <c r="G146" s="7">
        <f t="shared" si="27"/>
        <v>326.51843999921107</v>
      </c>
      <c r="H146" s="7">
        <f t="shared" si="28"/>
        <v>3918.2212799905328</v>
      </c>
      <c r="I146" s="7">
        <f t="shared" si="29"/>
        <v>3749.6989741963271</v>
      </c>
      <c r="J146" s="2">
        <f t="shared" si="30"/>
        <v>42242.5</v>
      </c>
      <c r="K146" s="18">
        <f t="shared" si="31"/>
        <v>11.48388119888539</v>
      </c>
      <c r="M146" s="5">
        <f t="shared" si="32"/>
        <v>7.4321162370018607E-3</v>
      </c>
      <c r="N146" s="5">
        <f t="shared" si="32"/>
        <v>7.1364479272596759E-3</v>
      </c>
      <c r="O146" s="6">
        <f t="shared" si="32"/>
        <v>2.7514622288947587E-3</v>
      </c>
      <c r="Q146" s="11">
        <f t="shared" si="37"/>
        <v>35694485</v>
      </c>
      <c r="R146" s="11">
        <f t="shared" si="37"/>
        <v>3331653</v>
      </c>
      <c r="S146" s="8">
        <f t="shared" si="37"/>
        <v>4758687324.3699999</v>
      </c>
      <c r="U146" s="6">
        <f t="shared" si="26"/>
        <v>0.52333858385101761</v>
      </c>
      <c r="V146" s="6">
        <f t="shared" si="26"/>
        <v>0.53864135715544459</v>
      </c>
      <c r="W146" s="6">
        <f t="shared" si="26"/>
        <v>7.910649700448881E-2</v>
      </c>
      <c r="Y146" s="8">
        <f t="shared" si="34"/>
        <v>1876780571170.2908</v>
      </c>
      <c r="Z146" s="15" t="s">
        <v>270</v>
      </c>
      <c r="AA146" s="15" t="s">
        <v>270</v>
      </c>
      <c r="AB146" s="15" t="s">
        <v>270</v>
      </c>
      <c r="AC146" s="15" t="s">
        <v>270</v>
      </c>
    </row>
    <row r="147" spans="1:29">
      <c r="A147" t="s">
        <v>115</v>
      </c>
      <c r="B147" t="str">
        <f t="shared" si="25"/>
        <v>Top 25% to 50%</v>
      </c>
      <c r="C147" s="2">
        <v>492181</v>
      </c>
      <c r="D147" s="2">
        <v>42811</v>
      </c>
      <c r="E147" s="3">
        <v>164822923.73999977</v>
      </c>
      <c r="G147" s="7">
        <f t="shared" si="27"/>
        <v>334.88274382798153</v>
      </c>
      <c r="H147" s="7">
        <f t="shared" si="28"/>
        <v>4018.5929259357781</v>
      </c>
      <c r="I147" s="7">
        <f t="shared" si="29"/>
        <v>3850.0134016958204</v>
      </c>
      <c r="J147" s="2">
        <f t="shared" si="30"/>
        <v>41015.083333333336</v>
      </c>
      <c r="K147" s="18">
        <f t="shared" si="31"/>
        <v>11.496601340776904</v>
      </c>
      <c r="M147" s="5">
        <f t="shared" si="32"/>
        <v>7.2161653974942546E-3</v>
      </c>
      <c r="N147" s="5">
        <f t="shared" si="32"/>
        <v>6.9214216309987078E-3</v>
      </c>
      <c r="O147" s="6">
        <f t="shared" si="32"/>
        <v>2.7399497454553916E-3</v>
      </c>
      <c r="Q147" s="11">
        <f t="shared" si="37"/>
        <v>36186666</v>
      </c>
      <c r="R147" s="11">
        <f t="shared" si="37"/>
        <v>3374464</v>
      </c>
      <c r="S147" s="8">
        <f t="shared" si="37"/>
        <v>4923510248.1099997</v>
      </c>
      <c r="U147" s="6">
        <f t="shared" si="26"/>
        <v>0.53055474924851187</v>
      </c>
      <c r="V147" s="6">
        <f t="shared" si="26"/>
        <v>0.54556277878644333</v>
      </c>
      <c r="W147" s="6">
        <f t="shared" si="26"/>
        <v>8.1846446749944193E-2</v>
      </c>
      <c r="Y147" s="8">
        <f t="shared" si="34"/>
        <v>1767780900802.4573</v>
      </c>
      <c r="Z147" s="15" t="s">
        <v>270</v>
      </c>
      <c r="AA147" s="15" t="s">
        <v>270</v>
      </c>
      <c r="AB147" s="15" t="s">
        <v>270</v>
      </c>
      <c r="AC147" s="15" t="s">
        <v>270</v>
      </c>
    </row>
    <row r="148" spans="1:29">
      <c r="A148" t="s">
        <v>116</v>
      </c>
      <c r="B148" t="str">
        <f t="shared" si="25"/>
        <v>Top 25% to 50%</v>
      </c>
      <c r="C148" s="2">
        <v>479664</v>
      </c>
      <c r="D148" s="2">
        <v>41687</v>
      </c>
      <c r="E148" s="3">
        <v>164661448.7300005</v>
      </c>
      <c r="G148" s="7">
        <f t="shared" si="27"/>
        <v>343.28498434320795</v>
      </c>
      <c r="H148" s="7">
        <f t="shared" si="28"/>
        <v>4119.4198121184954</v>
      </c>
      <c r="I148" s="7">
        <f t="shared" si="29"/>
        <v>3949.9471952887111</v>
      </c>
      <c r="J148" s="2">
        <f t="shared" si="30"/>
        <v>39972</v>
      </c>
      <c r="K148" s="18">
        <f t="shared" si="31"/>
        <v>11.506320915393289</v>
      </c>
      <c r="M148" s="5">
        <f t="shared" si="32"/>
        <v>7.0326460371767383E-3</v>
      </c>
      <c r="N148" s="5">
        <f t="shared" si="32"/>
        <v>6.7397001595721458E-3</v>
      </c>
      <c r="O148" s="6">
        <f t="shared" si="32"/>
        <v>2.7372654500764136E-3</v>
      </c>
      <c r="Q148" s="11">
        <f t="shared" si="37"/>
        <v>36666330</v>
      </c>
      <c r="R148" s="11">
        <f t="shared" si="37"/>
        <v>3416151</v>
      </c>
      <c r="S148" s="8">
        <f t="shared" si="37"/>
        <v>5088171696.8400002</v>
      </c>
      <c r="U148" s="6">
        <f t="shared" si="26"/>
        <v>0.53758739528568866</v>
      </c>
      <c r="V148" s="6">
        <f t="shared" si="26"/>
        <v>0.55230247894601547</v>
      </c>
      <c r="W148" s="6">
        <f t="shared" si="26"/>
        <v>8.4583712200020617E-2</v>
      </c>
      <c r="Y148" s="8">
        <f t="shared" si="34"/>
        <v>1670311433864.9917</v>
      </c>
      <c r="Z148" s="15" t="s">
        <v>270</v>
      </c>
      <c r="AA148" s="15" t="s">
        <v>270</v>
      </c>
      <c r="AB148" s="15" t="s">
        <v>270</v>
      </c>
      <c r="AC148" s="15" t="s">
        <v>270</v>
      </c>
    </row>
    <row r="149" spans="1:29">
      <c r="A149" t="s">
        <v>117</v>
      </c>
      <c r="B149" t="str">
        <f t="shared" si="25"/>
        <v>Top 25% to 50%</v>
      </c>
      <c r="C149" s="2">
        <v>468055</v>
      </c>
      <c r="D149" s="2">
        <v>40662</v>
      </c>
      <c r="E149" s="3">
        <v>164677833.81999969</v>
      </c>
      <c r="G149" s="7">
        <f t="shared" si="27"/>
        <v>351.8343652348542</v>
      </c>
      <c r="H149" s="7">
        <f t="shared" si="28"/>
        <v>4222.0123828182504</v>
      </c>
      <c r="I149" s="7">
        <f t="shared" si="29"/>
        <v>4049.9196748807167</v>
      </c>
      <c r="J149" s="2">
        <f t="shared" si="30"/>
        <v>39004.583333333336</v>
      </c>
      <c r="K149" s="18">
        <f t="shared" si="31"/>
        <v>11.510870099847523</v>
      </c>
      <c r="M149" s="5">
        <f t="shared" si="32"/>
        <v>6.8624394178649186E-3</v>
      </c>
      <c r="N149" s="5">
        <f t="shared" si="32"/>
        <v>6.5739844049349343E-3</v>
      </c>
      <c r="O149" s="6">
        <f t="shared" si="32"/>
        <v>2.7375378291979208E-3</v>
      </c>
      <c r="Q149" s="11">
        <f t="shared" si="37"/>
        <v>37134385</v>
      </c>
      <c r="R149" s="11">
        <f t="shared" si="37"/>
        <v>3456813</v>
      </c>
      <c r="S149" s="8">
        <f t="shared" si="37"/>
        <v>5252849530.6599998</v>
      </c>
      <c r="U149" s="6">
        <f t="shared" si="26"/>
        <v>0.54444983470355357</v>
      </c>
      <c r="V149" s="6">
        <f t="shared" si="26"/>
        <v>0.55887646335095043</v>
      </c>
      <c r="W149" s="6">
        <f t="shared" si="26"/>
        <v>8.7321250029218533E-2</v>
      </c>
      <c r="Y149" s="8">
        <f t="shared" si="34"/>
        <v>1578561742413.1748</v>
      </c>
      <c r="Z149" s="15" t="s">
        <v>270</v>
      </c>
      <c r="AA149" s="15" t="s">
        <v>270</v>
      </c>
      <c r="AB149" s="15" t="s">
        <v>270</v>
      </c>
      <c r="AC149" s="15" t="s">
        <v>270</v>
      </c>
    </row>
    <row r="150" spans="1:29">
      <c r="A150" t="s">
        <v>118</v>
      </c>
      <c r="B150" t="str">
        <f t="shared" si="25"/>
        <v>Top 25% to 50%</v>
      </c>
      <c r="C150" s="2">
        <v>456982</v>
      </c>
      <c r="D150" s="2">
        <v>39775</v>
      </c>
      <c r="E150" s="3">
        <v>165055246.77999973</v>
      </c>
      <c r="G150" s="7">
        <f t="shared" si="27"/>
        <v>361.18544445951864</v>
      </c>
      <c r="H150" s="7">
        <f t="shared" si="28"/>
        <v>4334.2253335142232</v>
      </c>
      <c r="I150" s="7">
        <f t="shared" si="29"/>
        <v>4149.7233634192262</v>
      </c>
      <c r="J150" s="2">
        <f t="shared" si="30"/>
        <v>38081.833333333336</v>
      </c>
      <c r="K150" s="18">
        <f t="shared" si="31"/>
        <v>11.489176618478943</v>
      </c>
      <c r="M150" s="5">
        <f t="shared" si="32"/>
        <v>6.7000914209969899E-3</v>
      </c>
      <c r="N150" s="5">
        <f t="shared" si="32"/>
        <v>6.4305796494586349E-3</v>
      </c>
      <c r="O150" s="6">
        <f t="shared" si="32"/>
        <v>2.7438117898838442E-3</v>
      </c>
      <c r="Q150" s="11">
        <f t="shared" si="37"/>
        <v>37591367</v>
      </c>
      <c r="R150" s="11">
        <f t="shared" si="37"/>
        <v>3496588</v>
      </c>
      <c r="S150" s="8">
        <f t="shared" si="37"/>
        <v>5417904777.4399996</v>
      </c>
      <c r="U150" s="6">
        <f t="shared" si="26"/>
        <v>0.55114992612455049</v>
      </c>
      <c r="V150" s="6">
        <f t="shared" si="26"/>
        <v>0.56530704300040902</v>
      </c>
      <c r="W150" s="6">
        <f t="shared" si="26"/>
        <v>9.0065061819102371E-2</v>
      </c>
      <c r="Y150" s="8">
        <f t="shared" si="34"/>
        <v>1487325914279.6182</v>
      </c>
      <c r="Z150" s="15" t="s">
        <v>270</v>
      </c>
      <c r="AA150" s="15" t="s">
        <v>270</v>
      </c>
      <c r="AB150" s="15" t="s">
        <v>270</v>
      </c>
      <c r="AC150" s="15" t="s">
        <v>270</v>
      </c>
    </row>
    <row r="151" spans="1:29">
      <c r="A151" t="s">
        <v>119</v>
      </c>
      <c r="B151" t="str">
        <f t="shared" si="25"/>
        <v>Top 25% to 50%</v>
      </c>
      <c r="C151" s="2">
        <v>450123</v>
      </c>
      <c r="D151" s="2">
        <v>39061</v>
      </c>
      <c r="E151" s="3">
        <v>165999043.2300005</v>
      </c>
      <c r="G151" s="7">
        <f t="shared" si="27"/>
        <v>368.78596123726294</v>
      </c>
      <c r="H151" s="7">
        <f t="shared" si="28"/>
        <v>4425.4315348471555</v>
      </c>
      <c r="I151" s="7">
        <f t="shared" si="29"/>
        <v>4249.7386966539643</v>
      </c>
      <c r="J151" s="2">
        <f t="shared" si="30"/>
        <v>37510.25</v>
      </c>
      <c r="K151" s="18">
        <f t="shared" si="31"/>
        <v>11.523591305906146</v>
      </c>
      <c r="M151" s="5">
        <f t="shared" si="32"/>
        <v>6.5995274446114466E-3</v>
      </c>
      <c r="N151" s="5">
        <f t="shared" si="32"/>
        <v>6.3151444798869574E-3</v>
      </c>
      <c r="O151" s="6">
        <f t="shared" si="32"/>
        <v>2.7595010810592662E-3</v>
      </c>
      <c r="Q151" s="11">
        <f t="shared" si="37"/>
        <v>38041490</v>
      </c>
      <c r="R151" s="11">
        <f t="shared" si="37"/>
        <v>3535649</v>
      </c>
      <c r="S151" s="8">
        <f t="shared" si="37"/>
        <v>5583903820.6700001</v>
      </c>
      <c r="U151" s="6">
        <f t="shared" si="26"/>
        <v>0.55774945356916195</v>
      </c>
      <c r="V151" s="6">
        <f t="shared" si="26"/>
        <v>0.57162218748029603</v>
      </c>
      <c r="W151" s="6">
        <f t="shared" si="26"/>
        <v>9.2824562900161639E-2</v>
      </c>
      <c r="Y151" s="8">
        <f t="shared" si="34"/>
        <v>1422553098968.6187</v>
      </c>
      <c r="Z151" s="15" t="s">
        <v>270</v>
      </c>
      <c r="AA151" s="15" t="s">
        <v>270</v>
      </c>
      <c r="AB151" s="15" t="s">
        <v>270</v>
      </c>
      <c r="AC151" s="15" t="s">
        <v>270</v>
      </c>
    </row>
    <row r="152" spans="1:29">
      <c r="A152" t="s">
        <v>120</v>
      </c>
      <c r="B152" t="str">
        <f t="shared" si="25"/>
        <v>Top 25% to 50%</v>
      </c>
      <c r="C152" s="2">
        <v>432670</v>
      </c>
      <c r="D152" s="2">
        <v>37555</v>
      </c>
      <c r="E152" s="3">
        <v>163354511.82999992</v>
      </c>
      <c r="G152" s="7">
        <f t="shared" si="27"/>
        <v>377.54989213488324</v>
      </c>
      <c r="H152" s="7">
        <f t="shared" si="28"/>
        <v>4530.5987056185986</v>
      </c>
      <c r="I152" s="7">
        <f t="shared" si="29"/>
        <v>4349.740695779521</v>
      </c>
      <c r="J152" s="2">
        <f t="shared" si="30"/>
        <v>36055.833333333336</v>
      </c>
      <c r="K152" s="18">
        <f t="shared" si="31"/>
        <v>11.520969245107176</v>
      </c>
      <c r="M152" s="5">
        <f t="shared" si="32"/>
        <v>6.3436383820867507E-3</v>
      </c>
      <c r="N152" s="5">
        <f t="shared" si="32"/>
        <v>6.0716635760004788E-3</v>
      </c>
      <c r="O152" s="6">
        <f t="shared" si="32"/>
        <v>2.7155394586595182E-3</v>
      </c>
      <c r="Q152" s="11">
        <f t="shared" si="37"/>
        <v>38474160</v>
      </c>
      <c r="R152" s="11">
        <f t="shared" si="37"/>
        <v>3573204</v>
      </c>
      <c r="S152" s="8">
        <f t="shared" si="37"/>
        <v>5747258332.5</v>
      </c>
      <c r="U152" s="6">
        <f t="shared" si="26"/>
        <v>0.56409309195124879</v>
      </c>
      <c r="V152" s="6">
        <f t="shared" si="26"/>
        <v>0.57769385105629645</v>
      </c>
      <c r="W152" s="6">
        <f t="shared" si="26"/>
        <v>9.5540102358821169E-2</v>
      </c>
      <c r="Y152" s="8">
        <f t="shared" si="34"/>
        <v>1321091003694.5891</v>
      </c>
      <c r="Z152" s="15" t="s">
        <v>270</v>
      </c>
      <c r="AA152" s="15" t="s">
        <v>270</v>
      </c>
      <c r="AB152" s="15" t="s">
        <v>270</v>
      </c>
      <c r="AC152" s="15" t="s">
        <v>270</v>
      </c>
    </row>
    <row r="153" spans="1:29">
      <c r="A153" t="s">
        <v>121</v>
      </c>
      <c r="B153" t="str">
        <f t="shared" ref="B153:B216" si="38">IF(V153&lt;0.5,$B$11,IF(V153&lt;0.75,$B$12,IF(V153&lt;0.9,$B$13,IF(V153&lt;0.95,$B$14,$B$15))))</f>
        <v>Top 25% to 50%</v>
      </c>
      <c r="C153" s="2">
        <v>425609</v>
      </c>
      <c r="D153" s="2">
        <v>36900</v>
      </c>
      <c r="E153" s="3">
        <v>164198320.56999969</v>
      </c>
      <c r="G153" s="7">
        <f t="shared" si="27"/>
        <v>385.79616636396247</v>
      </c>
      <c r="H153" s="7">
        <f t="shared" si="28"/>
        <v>4629.5539963675492</v>
      </c>
      <c r="I153" s="7">
        <f t="shared" si="29"/>
        <v>4449.8189856368481</v>
      </c>
      <c r="J153" s="2">
        <f t="shared" si="30"/>
        <v>35467.416666666664</v>
      </c>
      <c r="K153" s="18">
        <f t="shared" si="31"/>
        <v>11.534119241192412</v>
      </c>
      <c r="M153" s="5">
        <f t="shared" si="32"/>
        <v>6.2401127606757116E-3</v>
      </c>
      <c r="N153" s="5">
        <f t="shared" si="32"/>
        <v>5.9657671669396265E-3</v>
      </c>
      <c r="O153" s="6">
        <f t="shared" si="32"/>
        <v>2.7295665945087917E-3</v>
      </c>
      <c r="Q153" s="11">
        <f t="shared" si="37"/>
        <v>38899769</v>
      </c>
      <c r="R153" s="11">
        <f t="shared" si="37"/>
        <v>3610104</v>
      </c>
      <c r="S153" s="8">
        <f t="shared" si="37"/>
        <v>5911456653.0699997</v>
      </c>
      <c r="U153" s="6">
        <f t="shared" ref="U153:W216" si="39">+Q153/C$16</f>
        <v>0.5703332047119245</v>
      </c>
      <c r="V153" s="6">
        <f t="shared" si="39"/>
        <v>0.58365961822323609</v>
      </c>
      <c r="W153" s="6">
        <f t="shared" si="39"/>
        <v>9.8269668953329947E-2</v>
      </c>
      <c r="Y153" s="8">
        <f t="shared" si="34"/>
        <v>1257389568621.6035</v>
      </c>
      <c r="Z153" s="15" t="s">
        <v>270</v>
      </c>
      <c r="AA153" s="15" t="s">
        <v>270</v>
      </c>
      <c r="AB153" s="15" t="s">
        <v>270</v>
      </c>
      <c r="AC153" s="15" t="s">
        <v>270</v>
      </c>
    </row>
    <row r="154" spans="1:29">
      <c r="A154" t="s">
        <v>122</v>
      </c>
      <c r="B154" t="str">
        <f t="shared" si="38"/>
        <v>Top 25% to 50%</v>
      </c>
      <c r="C154" s="2">
        <v>413954</v>
      </c>
      <c r="D154" s="2">
        <v>35873</v>
      </c>
      <c r="E154" s="3">
        <v>163221748.9800005</v>
      </c>
      <c r="G154" s="7">
        <f t="shared" ref="G154:G217" si="40">IF(C154=0,0,+E154/C154)</f>
        <v>394.2992433458802</v>
      </c>
      <c r="H154" s="7">
        <f t="shared" ref="H154:H217" si="41">+G154*12</f>
        <v>4731.5909201505619</v>
      </c>
      <c r="I154" s="7">
        <f t="shared" ref="I154:I217" si="42">IF(D154=0,0,E154/D154)</f>
        <v>4549.9888211189609</v>
      </c>
      <c r="J154" s="2">
        <f t="shared" ref="J154:J217" si="43">+C154/12</f>
        <v>34496.166666666664</v>
      </c>
      <c r="K154" s="18">
        <f t="shared" ref="K154:K217" si="44">IF(D154=0,0,C154/D154)</f>
        <v>11.539430769659633</v>
      </c>
      <c r="M154" s="5">
        <f t="shared" ref="M154:O217" si="45">+C154/C$16</f>
        <v>6.0692317073481848E-3</v>
      </c>
      <c r="N154" s="5">
        <f t="shared" si="45"/>
        <v>5.799728064488488E-3</v>
      </c>
      <c r="O154" s="6">
        <f t="shared" si="45"/>
        <v>2.7133324626373162E-3</v>
      </c>
      <c r="Q154" s="11">
        <f t="shared" ref="Q154:S169" si="46">+Q153+C154</f>
        <v>39313723</v>
      </c>
      <c r="R154" s="11">
        <f t="shared" si="46"/>
        <v>3645977</v>
      </c>
      <c r="S154" s="8">
        <f t="shared" si="46"/>
        <v>6074678402.0500002</v>
      </c>
      <c r="U154" s="6">
        <f t="shared" si="39"/>
        <v>0.57640243641927269</v>
      </c>
      <c r="V154" s="6">
        <f t="shared" si="39"/>
        <v>0.58945934628772456</v>
      </c>
      <c r="W154" s="6">
        <f t="shared" si="39"/>
        <v>0.10098300141596726</v>
      </c>
      <c r="Y154" s="8">
        <f t="shared" ref="Y154:Y217" si="47">((H154-$H$16)^2)*J154</f>
        <v>1181400151020.3901</v>
      </c>
      <c r="Z154" s="15" t="s">
        <v>270</v>
      </c>
      <c r="AA154" s="15" t="s">
        <v>270</v>
      </c>
      <c r="AB154" s="15" t="s">
        <v>270</v>
      </c>
      <c r="AC154" s="15" t="s">
        <v>270</v>
      </c>
    </row>
    <row r="155" spans="1:29">
      <c r="A155" t="s">
        <v>123</v>
      </c>
      <c r="B155" t="str">
        <f t="shared" si="38"/>
        <v>Top 25% to 50%</v>
      </c>
      <c r="C155" s="2">
        <v>408695</v>
      </c>
      <c r="D155" s="2">
        <v>35374</v>
      </c>
      <c r="E155" s="3">
        <v>164481914.44999981</v>
      </c>
      <c r="G155" s="7">
        <f t="shared" si="40"/>
        <v>402.45639033998413</v>
      </c>
      <c r="H155" s="7">
        <f t="shared" si="41"/>
        <v>4829.4766840798093</v>
      </c>
      <c r="I155" s="7">
        <f t="shared" si="42"/>
        <v>4649.7968691694414</v>
      </c>
      <c r="J155" s="2">
        <f t="shared" si="43"/>
        <v>34057.916666666664</v>
      </c>
      <c r="K155" s="18">
        <f t="shared" si="44"/>
        <v>11.553542149601402</v>
      </c>
      <c r="M155" s="5">
        <f t="shared" si="45"/>
        <v>5.9921263054220188E-3</v>
      </c>
      <c r="N155" s="5">
        <f t="shared" si="45"/>
        <v>5.7190527849138844E-3</v>
      </c>
      <c r="O155" s="6">
        <f t="shared" si="45"/>
        <v>2.7342809446834356E-3</v>
      </c>
      <c r="Q155" s="11">
        <f t="shared" si="46"/>
        <v>39722418</v>
      </c>
      <c r="R155" s="11">
        <f t="shared" si="46"/>
        <v>3681351</v>
      </c>
      <c r="S155" s="8">
        <f t="shared" si="46"/>
        <v>6239160316.5</v>
      </c>
      <c r="U155" s="6">
        <f t="shared" si="39"/>
        <v>0.5823945627246947</v>
      </c>
      <c r="V155" s="6">
        <f t="shared" si="39"/>
        <v>0.59517839907263848</v>
      </c>
      <c r="W155" s="6">
        <f t="shared" si="39"/>
        <v>0.10371728236065071</v>
      </c>
      <c r="Y155" s="8">
        <f t="shared" si="47"/>
        <v>1127698196966.9612</v>
      </c>
      <c r="Z155" s="15" t="s">
        <v>270</v>
      </c>
      <c r="AA155" s="15" t="s">
        <v>270</v>
      </c>
      <c r="AB155" s="15" t="s">
        <v>270</v>
      </c>
      <c r="AC155" s="15" t="s">
        <v>270</v>
      </c>
    </row>
    <row r="156" spans="1:29">
      <c r="A156" t="s">
        <v>210</v>
      </c>
      <c r="B156" t="str">
        <f t="shared" si="38"/>
        <v>Top 25% to 50%</v>
      </c>
      <c r="C156" s="2">
        <v>396171</v>
      </c>
      <c r="D156" s="2">
        <v>34295</v>
      </c>
      <c r="E156" s="3">
        <v>162900229.19999981</v>
      </c>
      <c r="G156" s="7">
        <f t="shared" si="40"/>
        <v>411.18665727678149</v>
      </c>
      <c r="H156" s="7">
        <f t="shared" si="41"/>
        <v>4934.2398873213779</v>
      </c>
      <c r="I156" s="7">
        <f t="shared" si="42"/>
        <v>4749.9702347280891</v>
      </c>
      <c r="J156" s="2">
        <f t="shared" si="43"/>
        <v>33014.25</v>
      </c>
      <c r="K156" s="18">
        <f t="shared" si="44"/>
        <v>11.55185887155562</v>
      </c>
      <c r="M156" s="5">
        <f t="shared" si="45"/>
        <v>5.808504313841242E-3</v>
      </c>
      <c r="N156" s="5">
        <f t="shared" si="45"/>
        <v>5.5446066393006633E-3</v>
      </c>
      <c r="O156" s="6">
        <f t="shared" si="45"/>
        <v>2.7079876476116989E-3</v>
      </c>
      <c r="Q156" s="11">
        <f t="shared" si="46"/>
        <v>40118589</v>
      </c>
      <c r="R156" s="11">
        <f t="shared" si="46"/>
        <v>3715646</v>
      </c>
      <c r="S156" s="8">
        <f t="shared" si="46"/>
        <v>6402060545.6999998</v>
      </c>
      <c r="U156" s="6">
        <f t="shared" si="39"/>
        <v>0.58820306703853587</v>
      </c>
      <c r="V156" s="6">
        <f t="shared" si="39"/>
        <v>0.60072300571193915</v>
      </c>
      <c r="W156" s="6">
        <f t="shared" si="39"/>
        <v>0.10642527000826241</v>
      </c>
      <c r="Y156" s="8">
        <f t="shared" si="47"/>
        <v>1053699411223.4812</v>
      </c>
      <c r="Z156" s="15" t="s">
        <v>270</v>
      </c>
      <c r="AA156" s="15" t="s">
        <v>270</v>
      </c>
      <c r="AB156" s="15" t="s">
        <v>270</v>
      </c>
      <c r="AC156" s="15" t="s">
        <v>270</v>
      </c>
    </row>
    <row r="157" spans="1:29">
      <c r="A157" t="s">
        <v>211</v>
      </c>
      <c r="B157" t="str">
        <f t="shared" si="38"/>
        <v>Top 25% to 50%</v>
      </c>
      <c r="C157" s="2">
        <v>387777</v>
      </c>
      <c r="D157" s="2">
        <v>33627</v>
      </c>
      <c r="E157" s="3">
        <v>163081058.93000031</v>
      </c>
      <c r="G157" s="7">
        <f t="shared" si="40"/>
        <v>420.55371754900449</v>
      </c>
      <c r="H157" s="7">
        <f t="shared" si="41"/>
        <v>5046.6446105880541</v>
      </c>
      <c r="I157" s="7">
        <f t="shared" si="42"/>
        <v>4849.7058592797548</v>
      </c>
      <c r="J157" s="2">
        <f t="shared" si="43"/>
        <v>32314.75</v>
      </c>
      <c r="K157" s="18">
        <f t="shared" si="44"/>
        <v>11.531715585690071</v>
      </c>
      <c r="M157" s="5">
        <f t="shared" si="45"/>
        <v>5.685434767583734E-3</v>
      </c>
      <c r="N157" s="5">
        <f t="shared" si="45"/>
        <v>5.4366084694492901E-3</v>
      </c>
      <c r="O157" s="6">
        <f t="shared" si="45"/>
        <v>2.710993688042502E-3</v>
      </c>
      <c r="Q157" s="11">
        <f t="shared" si="46"/>
        <v>40506366</v>
      </c>
      <c r="R157" s="11">
        <f t="shared" si="46"/>
        <v>3749273</v>
      </c>
      <c r="S157" s="8">
        <f t="shared" si="46"/>
        <v>6565141604.6300001</v>
      </c>
      <c r="U157" s="6">
        <f t="shared" si="39"/>
        <v>0.59388850180611963</v>
      </c>
      <c r="V157" s="6">
        <f t="shared" si="39"/>
        <v>0.60615961418138842</v>
      </c>
      <c r="W157" s="6">
        <f t="shared" si="39"/>
        <v>0.1091362636963049</v>
      </c>
      <c r="Y157" s="8">
        <f t="shared" si="47"/>
        <v>990740628991.77905</v>
      </c>
      <c r="Z157" s="15" t="s">
        <v>270</v>
      </c>
      <c r="AA157" s="15" t="s">
        <v>270</v>
      </c>
      <c r="AB157" s="15" t="s">
        <v>270</v>
      </c>
      <c r="AC157" s="15" t="s">
        <v>270</v>
      </c>
    </row>
    <row r="158" spans="1:29">
      <c r="A158" t="s">
        <v>124</v>
      </c>
      <c r="B158" t="str">
        <f t="shared" si="38"/>
        <v>Top 25% to 50%</v>
      </c>
      <c r="C158" s="2">
        <v>377971</v>
      </c>
      <c r="D158" s="2">
        <v>32711</v>
      </c>
      <c r="E158" s="3">
        <v>161911217.59000015</v>
      </c>
      <c r="G158" s="7">
        <f t="shared" si="40"/>
        <v>428.36941879138914</v>
      </c>
      <c r="H158" s="7">
        <f t="shared" si="41"/>
        <v>5140.4330254966699</v>
      </c>
      <c r="I158" s="7">
        <f t="shared" si="42"/>
        <v>4949.7483290024811</v>
      </c>
      <c r="J158" s="2">
        <f t="shared" si="43"/>
        <v>31497.583333333332</v>
      </c>
      <c r="K158" s="18">
        <f t="shared" si="44"/>
        <v>11.554859221668552</v>
      </c>
      <c r="M158" s="5">
        <f t="shared" si="45"/>
        <v>5.5416630293658245E-3</v>
      </c>
      <c r="N158" s="5">
        <f t="shared" si="45"/>
        <v>5.2885151706710595E-3</v>
      </c>
      <c r="O158" s="6">
        <f t="shared" si="45"/>
        <v>2.6915467178697558E-3</v>
      </c>
      <c r="Q158" s="11">
        <f t="shared" si="46"/>
        <v>40884337</v>
      </c>
      <c r="R158" s="11">
        <f t="shared" si="46"/>
        <v>3781984</v>
      </c>
      <c r="S158" s="8">
        <f t="shared" si="46"/>
        <v>6727052822.2200003</v>
      </c>
      <c r="U158" s="6">
        <f t="shared" si="39"/>
        <v>0.5994301648354855</v>
      </c>
      <c r="V158" s="6">
        <f t="shared" si="39"/>
        <v>0.6114481293520595</v>
      </c>
      <c r="W158" s="6">
        <f t="shared" si="39"/>
        <v>0.11182781041417467</v>
      </c>
      <c r="Y158" s="8">
        <f t="shared" si="47"/>
        <v>933249930854.79272</v>
      </c>
      <c r="Z158" s="15" t="s">
        <v>270</v>
      </c>
      <c r="AA158" s="15" t="s">
        <v>270</v>
      </c>
      <c r="AB158" s="15" t="s">
        <v>270</v>
      </c>
      <c r="AC158" s="15" t="s">
        <v>270</v>
      </c>
    </row>
    <row r="159" spans="1:29">
      <c r="A159" t="s">
        <v>125</v>
      </c>
      <c r="B159" t="str">
        <f t="shared" si="38"/>
        <v>Top 25% to 50%</v>
      </c>
      <c r="C159" s="2">
        <v>551589</v>
      </c>
      <c r="D159" s="2">
        <v>47749</v>
      </c>
      <c r="E159" s="3">
        <v>242302019.80999947</v>
      </c>
      <c r="G159" s="7">
        <f t="shared" si="40"/>
        <v>439.28000705235144</v>
      </c>
      <c r="H159" s="7">
        <f t="shared" si="41"/>
        <v>5271.360084628217</v>
      </c>
      <c r="I159" s="7">
        <f t="shared" si="42"/>
        <v>5074.4941215522722</v>
      </c>
      <c r="J159" s="2">
        <f t="shared" si="43"/>
        <v>45965.75</v>
      </c>
      <c r="K159" s="18">
        <f t="shared" si="44"/>
        <v>11.551844017675762</v>
      </c>
      <c r="M159" s="5">
        <f t="shared" si="45"/>
        <v>8.0871822671709365E-3</v>
      </c>
      <c r="N159" s="5">
        <f t="shared" si="45"/>
        <v>7.7197673835826611E-3</v>
      </c>
      <c r="O159" s="6">
        <f t="shared" si="45"/>
        <v>4.0279309603134953E-3</v>
      </c>
      <c r="Q159" s="11">
        <f t="shared" si="46"/>
        <v>41435926</v>
      </c>
      <c r="R159" s="11">
        <f t="shared" si="46"/>
        <v>3829733</v>
      </c>
      <c r="S159" s="8">
        <f t="shared" si="46"/>
        <v>6969354842.0299997</v>
      </c>
      <c r="U159" s="6">
        <f t="shared" si="39"/>
        <v>0.60751734710265637</v>
      </c>
      <c r="V159" s="6">
        <f t="shared" si="39"/>
        <v>0.6191678967356421</v>
      </c>
      <c r="W159" s="6">
        <f t="shared" si="39"/>
        <v>0.11585574137448816</v>
      </c>
      <c r="Y159" s="8">
        <f t="shared" si="47"/>
        <v>1297201853051.7886</v>
      </c>
      <c r="Z159" s="15" t="s">
        <v>270</v>
      </c>
      <c r="AA159" s="15" t="s">
        <v>270</v>
      </c>
      <c r="AB159" s="15" t="s">
        <v>270</v>
      </c>
      <c r="AC159" s="15" t="s">
        <v>270</v>
      </c>
    </row>
    <row r="160" spans="1:29">
      <c r="A160" t="s">
        <v>126</v>
      </c>
      <c r="B160" t="str">
        <f t="shared" si="38"/>
        <v>Top 25% to 50%</v>
      </c>
      <c r="C160" s="2">
        <v>529810</v>
      </c>
      <c r="D160" s="2">
        <v>45804</v>
      </c>
      <c r="E160" s="3">
        <v>239291963.69000053</v>
      </c>
      <c r="G160" s="7">
        <f t="shared" si="40"/>
        <v>451.65618559483687</v>
      </c>
      <c r="H160" s="7">
        <f t="shared" si="41"/>
        <v>5419.8742271380424</v>
      </c>
      <c r="I160" s="7">
        <f t="shared" si="42"/>
        <v>5224.2590972404278</v>
      </c>
      <c r="J160" s="2">
        <f t="shared" si="43"/>
        <v>44150.833333333336</v>
      </c>
      <c r="K160" s="18">
        <f t="shared" si="44"/>
        <v>11.566893721072395</v>
      </c>
      <c r="M160" s="5">
        <f t="shared" si="45"/>
        <v>7.7678670839516992E-3</v>
      </c>
      <c r="N160" s="5">
        <f t="shared" si="45"/>
        <v>7.4053116345393667E-3</v>
      </c>
      <c r="O160" s="6">
        <f t="shared" si="45"/>
        <v>3.9778930025303446E-3</v>
      </c>
      <c r="Q160" s="11">
        <f t="shared" si="46"/>
        <v>41965736</v>
      </c>
      <c r="R160" s="11">
        <f t="shared" si="46"/>
        <v>3875537</v>
      </c>
      <c r="S160" s="8">
        <f t="shared" si="46"/>
        <v>7208646805.7200003</v>
      </c>
      <c r="U160" s="6">
        <f t="shared" si="39"/>
        <v>0.61528521418660809</v>
      </c>
      <c r="V160" s="6">
        <f t="shared" si="39"/>
        <v>0.62657320837018149</v>
      </c>
      <c r="W160" s="6">
        <f t="shared" si="39"/>
        <v>0.11983363437701851</v>
      </c>
      <c r="Y160" s="8">
        <f t="shared" si="47"/>
        <v>1177290413056.8394</v>
      </c>
      <c r="Z160" s="15" t="s">
        <v>270</v>
      </c>
      <c r="AA160" s="15" t="s">
        <v>270</v>
      </c>
      <c r="AB160" s="15" t="s">
        <v>270</v>
      </c>
      <c r="AC160" s="15" t="s">
        <v>270</v>
      </c>
    </row>
    <row r="161" spans="1:29">
      <c r="A161" t="s">
        <v>127</v>
      </c>
      <c r="B161" t="str">
        <f t="shared" si="38"/>
        <v>Top 25% to 50%</v>
      </c>
      <c r="C161" s="2">
        <v>676263</v>
      </c>
      <c r="D161" s="2">
        <v>58498</v>
      </c>
      <c r="E161" s="3">
        <v>315879294.73999977</v>
      </c>
      <c r="G161" s="7">
        <f t="shared" si="40"/>
        <v>467.09533826336764</v>
      </c>
      <c r="H161" s="7">
        <f t="shared" si="41"/>
        <v>5605.1440591604114</v>
      </c>
      <c r="I161" s="7">
        <f t="shared" si="42"/>
        <v>5399.8306735272963</v>
      </c>
      <c r="J161" s="2">
        <f t="shared" si="43"/>
        <v>56355.25</v>
      </c>
      <c r="K161" s="18">
        <f t="shared" si="44"/>
        <v>11.560446510991829</v>
      </c>
      <c r="M161" s="5">
        <f t="shared" si="45"/>
        <v>9.915103712263694E-3</v>
      </c>
      <c r="N161" s="5">
        <f t="shared" si="45"/>
        <v>9.4576002095293835E-3</v>
      </c>
      <c r="O161" s="6">
        <f t="shared" si="45"/>
        <v>5.2510498757003315E-3</v>
      </c>
      <c r="Q161" s="11">
        <f t="shared" si="46"/>
        <v>42641999</v>
      </c>
      <c r="R161" s="11">
        <f t="shared" si="46"/>
        <v>3934035</v>
      </c>
      <c r="S161" s="8">
        <f t="shared" si="46"/>
        <v>7524526100.46</v>
      </c>
      <c r="U161" s="6">
        <f t="shared" si="39"/>
        <v>0.62520031789887176</v>
      </c>
      <c r="V161" s="6">
        <f t="shared" si="39"/>
        <v>0.63603080857971095</v>
      </c>
      <c r="W161" s="6">
        <f t="shared" si="39"/>
        <v>0.12508468425271882</v>
      </c>
      <c r="Y161" s="8">
        <f t="shared" si="47"/>
        <v>1396827451653.3994</v>
      </c>
      <c r="Z161" s="15" t="s">
        <v>270</v>
      </c>
      <c r="AA161" s="15" t="s">
        <v>270</v>
      </c>
      <c r="AB161" s="15" t="s">
        <v>270</v>
      </c>
      <c r="AC161" s="15" t="s">
        <v>270</v>
      </c>
    </row>
    <row r="162" spans="1:29">
      <c r="A162" t="s">
        <v>128</v>
      </c>
      <c r="B162" t="str">
        <f t="shared" si="38"/>
        <v>Top 25% to 50%</v>
      </c>
      <c r="C162" s="2">
        <v>491778</v>
      </c>
      <c r="D162" s="2">
        <v>42586</v>
      </c>
      <c r="E162" s="3">
        <v>237420109.59000015</v>
      </c>
      <c r="G162" s="7">
        <f t="shared" si="40"/>
        <v>482.77903767553681</v>
      </c>
      <c r="H162" s="7">
        <f t="shared" si="41"/>
        <v>5793.348452106442</v>
      </c>
      <c r="I162" s="7">
        <f t="shared" si="42"/>
        <v>5575.074193162076</v>
      </c>
      <c r="J162" s="2">
        <f t="shared" si="43"/>
        <v>40981.5</v>
      </c>
      <c r="K162" s="18">
        <f t="shared" si="44"/>
        <v>11.547879584840087</v>
      </c>
      <c r="M162" s="5">
        <f t="shared" si="45"/>
        <v>7.2102567690522992E-3</v>
      </c>
      <c r="N162" s="5">
        <f t="shared" si="45"/>
        <v>6.8850450019320034E-3</v>
      </c>
      <c r="O162" s="6">
        <f t="shared" si="45"/>
        <v>3.9467760556369863E-3</v>
      </c>
      <c r="Q162" s="11">
        <f t="shared" si="46"/>
        <v>43133777</v>
      </c>
      <c r="R162" s="11">
        <f t="shared" si="46"/>
        <v>3976621</v>
      </c>
      <c r="S162" s="8">
        <f t="shared" si="46"/>
        <v>7761946210.0500002</v>
      </c>
      <c r="U162" s="6">
        <f t="shared" si="39"/>
        <v>0.63241057466792405</v>
      </c>
      <c r="V162" s="6">
        <f t="shared" si="39"/>
        <v>0.64291585358164294</v>
      </c>
      <c r="W162" s="6">
        <f t="shared" si="39"/>
        <v>0.12903146030835583</v>
      </c>
      <c r="Y162" s="8">
        <f t="shared" si="47"/>
        <v>940425254376.93335</v>
      </c>
      <c r="Z162" s="15" t="s">
        <v>270</v>
      </c>
      <c r="AA162" s="15" t="s">
        <v>270</v>
      </c>
      <c r="AB162" s="15" t="s">
        <v>270</v>
      </c>
      <c r="AC162" s="15" t="s">
        <v>270</v>
      </c>
    </row>
    <row r="163" spans="1:29">
      <c r="A163" t="s">
        <v>129</v>
      </c>
      <c r="B163" t="str">
        <f t="shared" si="38"/>
        <v>Top 25% to 50%</v>
      </c>
      <c r="C163" s="2">
        <v>473074</v>
      </c>
      <c r="D163" s="2">
        <v>40988</v>
      </c>
      <c r="E163" s="3">
        <v>234636178.19999981</v>
      </c>
      <c r="G163" s="7">
        <f t="shared" si="40"/>
        <v>495.9819778723832</v>
      </c>
      <c r="H163" s="7">
        <f t="shared" si="41"/>
        <v>5951.7837344685986</v>
      </c>
      <c r="I163" s="7">
        <f t="shared" si="42"/>
        <v>5724.5090807065435</v>
      </c>
      <c r="J163" s="2">
        <f t="shared" si="43"/>
        <v>39422.833333333336</v>
      </c>
      <c r="K163" s="18">
        <f t="shared" si="44"/>
        <v>11.541768322435836</v>
      </c>
      <c r="M163" s="5">
        <f t="shared" si="45"/>
        <v>6.9360260336221776E-3</v>
      </c>
      <c r="N163" s="5">
        <f t="shared" si="45"/>
        <v>6.6266900986049161E-3</v>
      </c>
      <c r="O163" s="6">
        <f t="shared" si="45"/>
        <v>3.900497104079075E-3</v>
      </c>
      <c r="Q163" s="11">
        <f t="shared" si="46"/>
        <v>43606851</v>
      </c>
      <c r="R163" s="11">
        <f t="shared" si="46"/>
        <v>4017609</v>
      </c>
      <c r="S163" s="8">
        <f t="shared" si="46"/>
        <v>7996582388.25</v>
      </c>
      <c r="U163" s="6">
        <f t="shared" si="39"/>
        <v>0.63934660070154625</v>
      </c>
      <c r="V163" s="6">
        <f t="shared" si="39"/>
        <v>0.64954254368024777</v>
      </c>
      <c r="W163" s="6">
        <f t="shared" si="39"/>
        <v>0.13293195741243488</v>
      </c>
      <c r="Y163" s="8">
        <f t="shared" si="47"/>
        <v>845806369070.58044</v>
      </c>
      <c r="Z163" s="15" t="s">
        <v>270</v>
      </c>
      <c r="AA163" s="15" t="s">
        <v>270</v>
      </c>
      <c r="AB163" s="15" t="s">
        <v>270</v>
      </c>
      <c r="AC163" s="15" t="s">
        <v>270</v>
      </c>
    </row>
    <row r="164" spans="1:29">
      <c r="A164" t="s">
        <v>130</v>
      </c>
      <c r="B164" t="str">
        <f t="shared" si="38"/>
        <v>Top 25% to 50%</v>
      </c>
      <c r="C164" s="2">
        <v>600888</v>
      </c>
      <c r="D164" s="2">
        <v>51926</v>
      </c>
      <c r="E164" s="3">
        <v>306335769.88000011</v>
      </c>
      <c r="G164" s="7">
        <f t="shared" si="40"/>
        <v>509.80510491139796</v>
      </c>
      <c r="H164" s="7">
        <f t="shared" si="41"/>
        <v>6117.661258936776</v>
      </c>
      <c r="I164" s="7">
        <f t="shared" si="42"/>
        <v>5899.4678943111376</v>
      </c>
      <c r="J164" s="2">
        <f t="shared" si="43"/>
        <v>50074</v>
      </c>
      <c r="K164" s="18">
        <f t="shared" si="44"/>
        <v>11.572006316681431</v>
      </c>
      <c r="M164" s="5">
        <f t="shared" si="45"/>
        <v>8.8099849310914642E-3</v>
      </c>
      <c r="N164" s="5">
        <f t="shared" si="45"/>
        <v>8.3950792929676707E-3</v>
      </c>
      <c r="O164" s="6">
        <f t="shared" si="45"/>
        <v>5.0924021711361792E-3</v>
      </c>
      <c r="Q164" s="11">
        <f t="shared" si="46"/>
        <v>44207739</v>
      </c>
      <c r="R164" s="11">
        <f t="shared" si="46"/>
        <v>4069535</v>
      </c>
      <c r="S164" s="8">
        <f t="shared" si="46"/>
        <v>8302918158.1300001</v>
      </c>
      <c r="U164" s="6">
        <f t="shared" si="39"/>
        <v>0.64815658563263767</v>
      </c>
      <c r="V164" s="6">
        <f t="shared" si="39"/>
        <v>0.65793762297321545</v>
      </c>
      <c r="W164" s="6">
        <f t="shared" si="39"/>
        <v>0.13802435958357107</v>
      </c>
      <c r="Y164" s="8">
        <f t="shared" si="47"/>
        <v>998755165908.20337</v>
      </c>
      <c r="Z164" s="15" t="s">
        <v>270</v>
      </c>
      <c r="AA164" s="15" t="s">
        <v>270</v>
      </c>
      <c r="AB164" s="15" t="s">
        <v>270</v>
      </c>
      <c r="AC164" s="15" t="s">
        <v>270</v>
      </c>
    </row>
    <row r="165" spans="1:29">
      <c r="A165" t="s">
        <v>131</v>
      </c>
      <c r="B165" t="str">
        <f t="shared" si="38"/>
        <v>Top 25% to 50%</v>
      </c>
      <c r="C165" s="2">
        <v>709241</v>
      </c>
      <c r="D165" s="2">
        <v>61345</v>
      </c>
      <c r="E165" s="3">
        <v>375666729.44999981</v>
      </c>
      <c r="G165" s="7">
        <f t="shared" si="40"/>
        <v>529.67429893364852</v>
      </c>
      <c r="H165" s="7">
        <f t="shared" si="41"/>
        <v>6356.0915872037822</v>
      </c>
      <c r="I165" s="7">
        <f t="shared" si="42"/>
        <v>6123.8361635015044</v>
      </c>
      <c r="J165" s="2">
        <f t="shared" si="43"/>
        <v>59103.416666666664</v>
      </c>
      <c r="K165" s="18">
        <f t="shared" si="44"/>
        <v>11.561512755725813</v>
      </c>
      <c r="M165" s="5">
        <f t="shared" si="45"/>
        <v>1.0398614255089535E-2</v>
      </c>
      <c r="N165" s="5">
        <f t="shared" si="45"/>
        <v>9.9178858226534241E-3</v>
      </c>
      <c r="O165" s="6">
        <f t="shared" si="45"/>
        <v>6.2449320542103124E-3</v>
      </c>
      <c r="Q165" s="11">
        <f t="shared" si="46"/>
        <v>44916980</v>
      </c>
      <c r="R165" s="11">
        <f t="shared" si="46"/>
        <v>4130880</v>
      </c>
      <c r="S165" s="8">
        <f t="shared" si="46"/>
        <v>8678584887.5799999</v>
      </c>
      <c r="U165" s="6">
        <f t="shared" si="39"/>
        <v>0.65855519988772726</v>
      </c>
      <c r="V165" s="6">
        <f t="shared" si="39"/>
        <v>0.66785550879586886</v>
      </c>
      <c r="W165" s="6">
        <f t="shared" si="39"/>
        <v>0.14426929163778138</v>
      </c>
      <c r="Y165" s="8">
        <f t="shared" si="47"/>
        <v>1056340610401.9056</v>
      </c>
      <c r="Z165" s="15" t="s">
        <v>270</v>
      </c>
      <c r="AA165" s="15" t="s">
        <v>270</v>
      </c>
      <c r="AB165" s="15" t="s">
        <v>270</v>
      </c>
      <c r="AC165" s="15" t="s">
        <v>270</v>
      </c>
    </row>
    <row r="166" spans="1:29">
      <c r="A166" t="s">
        <v>132</v>
      </c>
      <c r="B166" t="str">
        <f t="shared" si="38"/>
        <v>Top 25% to 50%</v>
      </c>
      <c r="C166" s="2">
        <v>675666</v>
      </c>
      <c r="D166" s="2">
        <v>58363</v>
      </c>
      <c r="E166" s="3">
        <v>371981203.87999916</v>
      </c>
      <c r="G166" s="7">
        <f t="shared" si="40"/>
        <v>550.54006547613642</v>
      </c>
      <c r="H166" s="7">
        <f t="shared" si="41"/>
        <v>6606.4807857136366</v>
      </c>
      <c r="I166" s="7">
        <f t="shared" si="42"/>
        <v>6373.5792176550067</v>
      </c>
      <c r="J166" s="2">
        <f t="shared" si="43"/>
        <v>56305.5</v>
      </c>
      <c r="K166" s="18">
        <f t="shared" si="44"/>
        <v>11.576958004214999</v>
      </c>
      <c r="M166" s="5">
        <f t="shared" si="45"/>
        <v>9.9063507316685395E-3</v>
      </c>
      <c r="N166" s="5">
        <f t="shared" si="45"/>
        <v>9.4357742320893608E-3</v>
      </c>
      <c r="O166" s="6">
        <f t="shared" si="45"/>
        <v>6.1836653649764654E-3</v>
      </c>
      <c r="Q166" s="11">
        <f t="shared" si="46"/>
        <v>45592646</v>
      </c>
      <c r="R166" s="11">
        <f t="shared" si="46"/>
        <v>4189243</v>
      </c>
      <c r="S166" s="8">
        <f t="shared" si="46"/>
        <v>9050566091.4599991</v>
      </c>
      <c r="U166" s="6">
        <f t="shared" si="39"/>
        <v>0.66846155061939583</v>
      </c>
      <c r="V166" s="6">
        <f t="shared" si="39"/>
        <v>0.67729128302795827</v>
      </c>
      <c r="W166" s="6">
        <f t="shared" si="39"/>
        <v>0.15045295700275785</v>
      </c>
      <c r="Y166" s="8">
        <f t="shared" si="47"/>
        <v>890659854845.00964</v>
      </c>
      <c r="Z166" s="15" t="s">
        <v>270</v>
      </c>
      <c r="AA166" s="15" t="s">
        <v>270</v>
      </c>
      <c r="AB166" s="15" t="s">
        <v>270</v>
      </c>
      <c r="AC166" s="15" t="s">
        <v>270</v>
      </c>
    </row>
    <row r="167" spans="1:29">
      <c r="A167" t="s">
        <v>133</v>
      </c>
      <c r="B167" t="str">
        <f t="shared" si="38"/>
        <v>Top 25% to 50%</v>
      </c>
      <c r="C167" s="2">
        <v>632901</v>
      </c>
      <c r="D167" s="2">
        <v>54671</v>
      </c>
      <c r="E167" s="3">
        <v>362134959.25</v>
      </c>
      <c r="G167" s="7">
        <f t="shared" si="40"/>
        <v>572.18263085379863</v>
      </c>
      <c r="H167" s="7">
        <f t="shared" si="41"/>
        <v>6866.1915702455835</v>
      </c>
      <c r="I167" s="7">
        <f t="shared" si="42"/>
        <v>6623.8949214391541</v>
      </c>
      <c r="J167" s="2">
        <f t="shared" si="43"/>
        <v>52741.75</v>
      </c>
      <c r="K167" s="18">
        <f t="shared" si="44"/>
        <v>11.576539664538787</v>
      </c>
      <c r="M167" s="5">
        <f t="shared" si="45"/>
        <v>9.2793470211964928E-3</v>
      </c>
      <c r="N167" s="5">
        <f t="shared" si="45"/>
        <v>8.8388741675814713E-3</v>
      </c>
      <c r="O167" s="6">
        <f t="shared" si="45"/>
        <v>6.0199853691634162E-3</v>
      </c>
      <c r="Q167" s="11">
        <f t="shared" si="46"/>
        <v>46225547</v>
      </c>
      <c r="R167" s="11">
        <f t="shared" si="46"/>
        <v>4243914</v>
      </c>
      <c r="S167" s="8">
        <f t="shared" si="46"/>
        <v>9412701050.7099991</v>
      </c>
      <c r="U167" s="6">
        <f t="shared" si="39"/>
        <v>0.67774089764059231</v>
      </c>
      <c r="V167" s="6">
        <f t="shared" si="39"/>
        <v>0.68613015719553971</v>
      </c>
      <c r="W167" s="6">
        <f t="shared" si="39"/>
        <v>0.15647294237192128</v>
      </c>
      <c r="Y167" s="8">
        <f t="shared" si="47"/>
        <v>728887663835.72327</v>
      </c>
      <c r="Z167" s="15" t="s">
        <v>270</v>
      </c>
      <c r="AA167" s="15" t="s">
        <v>270</v>
      </c>
      <c r="AB167" s="15" t="s">
        <v>270</v>
      </c>
      <c r="AC167" s="15" t="s">
        <v>270</v>
      </c>
    </row>
    <row r="168" spans="1:29">
      <c r="A168" t="s">
        <v>134</v>
      </c>
      <c r="B168" t="str">
        <f t="shared" si="38"/>
        <v>Top 25% to 50%</v>
      </c>
      <c r="C168" s="2">
        <v>602444</v>
      </c>
      <c r="D168" s="2">
        <v>52078</v>
      </c>
      <c r="E168" s="3">
        <v>357988883.74000168</v>
      </c>
      <c r="G168" s="7">
        <f t="shared" si="40"/>
        <v>594.22765226311765</v>
      </c>
      <c r="H168" s="7">
        <f t="shared" si="41"/>
        <v>7130.7318271574113</v>
      </c>
      <c r="I168" s="7">
        <f t="shared" si="42"/>
        <v>6874.0904746726383</v>
      </c>
      <c r="J168" s="2">
        <f t="shared" si="43"/>
        <v>50203.666666666664</v>
      </c>
      <c r="K168" s="18">
        <f t="shared" si="44"/>
        <v>11.568109374399938</v>
      </c>
      <c r="M168" s="5">
        <f t="shared" si="45"/>
        <v>8.8327983947532086E-3</v>
      </c>
      <c r="N168" s="5">
        <f t="shared" si="45"/>
        <v>8.4196537268260655E-3</v>
      </c>
      <c r="O168" s="6">
        <f t="shared" si="45"/>
        <v>5.9510626836504548E-3</v>
      </c>
      <c r="Q168" s="11">
        <f t="shared" si="46"/>
        <v>46827991</v>
      </c>
      <c r="R168" s="11">
        <f t="shared" si="46"/>
        <v>4295992</v>
      </c>
      <c r="S168" s="8">
        <f t="shared" si="46"/>
        <v>9770689934.4500008</v>
      </c>
      <c r="U168" s="6">
        <f t="shared" si="39"/>
        <v>0.68657369603534546</v>
      </c>
      <c r="V168" s="6">
        <f t="shared" si="39"/>
        <v>0.69454981092236578</v>
      </c>
      <c r="W168" s="6">
        <f t="shared" si="39"/>
        <v>0.16242400505557172</v>
      </c>
      <c r="Y168" s="8">
        <f t="shared" si="47"/>
        <v>598580951386.86719</v>
      </c>
      <c r="Z168" s="15" t="s">
        <v>270</v>
      </c>
      <c r="AA168" s="15" t="s">
        <v>270</v>
      </c>
      <c r="AB168" s="15" t="s">
        <v>270</v>
      </c>
      <c r="AC168" s="15" t="s">
        <v>270</v>
      </c>
    </row>
    <row r="169" spans="1:29">
      <c r="A169" t="s">
        <v>135</v>
      </c>
      <c r="B169" t="str">
        <f t="shared" si="38"/>
        <v>Top 25% to 50%</v>
      </c>
      <c r="C169" s="2">
        <v>569490</v>
      </c>
      <c r="D169" s="2">
        <v>49264</v>
      </c>
      <c r="E169" s="3">
        <v>350949125.95999908</v>
      </c>
      <c r="G169" s="7">
        <f t="shared" si="40"/>
        <v>616.2516039965567</v>
      </c>
      <c r="H169" s="7">
        <f t="shared" si="41"/>
        <v>7395.0192479586804</v>
      </c>
      <c r="I169" s="7">
        <f t="shared" si="42"/>
        <v>7123.8455253328821</v>
      </c>
      <c r="J169" s="2">
        <f t="shared" si="43"/>
        <v>47457.5</v>
      </c>
      <c r="K169" s="18">
        <f t="shared" si="44"/>
        <v>11.559962650211107</v>
      </c>
      <c r="M169" s="5">
        <f t="shared" si="45"/>
        <v>8.3496397305442577E-3</v>
      </c>
      <c r="N169" s="5">
        <f t="shared" si="45"/>
        <v>7.9647033526318092E-3</v>
      </c>
      <c r="O169" s="6">
        <f t="shared" si="45"/>
        <v>5.8340365922566846E-3</v>
      </c>
      <c r="Q169" s="11">
        <f t="shared" si="46"/>
        <v>47397481</v>
      </c>
      <c r="R169" s="11">
        <f t="shared" si="46"/>
        <v>4345256</v>
      </c>
      <c r="S169" s="8">
        <f t="shared" si="46"/>
        <v>10121639060.41</v>
      </c>
      <c r="U169" s="6">
        <f t="shared" si="39"/>
        <v>0.69492333576588972</v>
      </c>
      <c r="V169" s="6">
        <f t="shared" si="39"/>
        <v>0.70251451427499767</v>
      </c>
      <c r="W169" s="6">
        <f t="shared" si="39"/>
        <v>0.1682580416478284</v>
      </c>
      <c r="Y169" s="8">
        <f t="shared" si="47"/>
        <v>482535680259.22644</v>
      </c>
      <c r="Z169" s="15" t="s">
        <v>270</v>
      </c>
      <c r="AA169" s="15" t="s">
        <v>270</v>
      </c>
      <c r="AB169" s="15" t="s">
        <v>270</v>
      </c>
      <c r="AC169" s="15" t="s">
        <v>270</v>
      </c>
    </row>
    <row r="170" spans="1:29">
      <c r="A170" t="s">
        <v>136</v>
      </c>
      <c r="B170" t="str">
        <f t="shared" si="38"/>
        <v>Top 25% to 50%</v>
      </c>
      <c r="C170" s="2">
        <v>540115</v>
      </c>
      <c r="D170" s="2">
        <v>46774</v>
      </c>
      <c r="E170" s="3">
        <v>344940692.60000038</v>
      </c>
      <c r="G170" s="7">
        <f t="shared" si="40"/>
        <v>638.64305305351706</v>
      </c>
      <c r="H170" s="7">
        <f t="shared" si="41"/>
        <v>7663.7166366422043</v>
      </c>
      <c r="I170" s="7">
        <f t="shared" si="42"/>
        <v>7374.6246333433182</v>
      </c>
      <c r="J170" s="2">
        <f t="shared" si="43"/>
        <v>45009.583333333336</v>
      </c>
      <c r="K170" s="18">
        <f t="shared" si="44"/>
        <v>11.54733398896823</v>
      </c>
      <c r="M170" s="5">
        <f t="shared" si="45"/>
        <v>7.9189549650791266E-3</v>
      </c>
      <c r="N170" s="5">
        <f t="shared" si="45"/>
        <v>7.5621353242936061E-3</v>
      </c>
      <c r="O170" s="6">
        <f t="shared" si="45"/>
        <v>5.7341548216767414E-3</v>
      </c>
      <c r="Q170" s="11">
        <f t="shared" ref="Q170:S185" si="48">+Q169+C170</f>
        <v>47937596</v>
      </c>
      <c r="R170" s="11">
        <f t="shared" si="48"/>
        <v>4392030</v>
      </c>
      <c r="S170" s="8">
        <f t="shared" si="48"/>
        <v>10466579753.01</v>
      </c>
      <c r="U170" s="6">
        <f t="shared" si="39"/>
        <v>0.70284229073096893</v>
      </c>
      <c r="V170" s="6">
        <f t="shared" si="39"/>
        <v>0.71007664959929118</v>
      </c>
      <c r="W170" s="6">
        <f t="shared" si="39"/>
        <v>0.17399219646950514</v>
      </c>
      <c r="Y170" s="8">
        <f t="shared" si="47"/>
        <v>383767746040.20392</v>
      </c>
      <c r="Z170" s="15" t="s">
        <v>270</v>
      </c>
      <c r="AA170" s="15" t="s">
        <v>270</v>
      </c>
      <c r="AB170" s="15" t="s">
        <v>270</v>
      </c>
      <c r="AC170" s="15" t="s">
        <v>270</v>
      </c>
    </row>
    <row r="171" spans="1:29">
      <c r="A171" t="s">
        <v>137</v>
      </c>
      <c r="B171" t="str">
        <f t="shared" si="38"/>
        <v>Top 25% to 50%</v>
      </c>
      <c r="C171" s="2">
        <v>510542</v>
      </c>
      <c r="D171" s="2">
        <v>44295</v>
      </c>
      <c r="E171" s="3">
        <v>337715020.31999969</v>
      </c>
      <c r="G171" s="7">
        <f t="shared" si="40"/>
        <v>661.48332619059681</v>
      </c>
      <c r="H171" s="7">
        <f t="shared" si="41"/>
        <v>7937.7999142871613</v>
      </c>
      <c r="I171" s="7">
        <f t="shared" si="42"/>
        <v>7624.2244117846185</v>
      </c>
      <c r="J171" s="2">
        <f t="shared" si="43"/>
        <v>42545.166666666664</v>
      </c>
      <c r="K171" s="18">
        <f t="shared" si="44"/>
        <v>11.52595101027204</v>
      </c>
      <c r="M171" s="5">
        <f t="shared" si="45"/>
        <v>7.4853672010246472E-3</v>
      </c>
      <c r="N171" s="5">
        <f t="shared" si="45"/>
        <v>7.1613457089319986E-3</v>
      </c>
      <c r="O171" s="6">
        <f t="shared" si="45"/>
        <v>5.6140381626884417E-3</v>
      </c>
      <c r="Q171" s="11">
        <f t="shared" si="48"/>
        <v>48448138</v>
      </c>
      <c r="R171" s="11">
        <f t="shared" si="48"/>
        <v>4436325</v>
      </c>
      <c r="S171" s="8">
        <f t="shared" si="48"/>
        <v>10804294773.33</v>
      </c>
      <c r="U171" s="6">
        <f t="shared" si="39"/>
        <v>0.71032765793199348</v>
      </c>
      <c r="V171" s="6">
        <f t="shared" si="39"/>
        <v>0.71723799530822319</v>
      </c>
      <c r="W171" s="6">
        <f t="shared" si="39"/>
        <v>0.17960623463219358</v>
      </c>
      <c r="Y171" s="8">
        <f t="shared" si="47"/>
        <v>297851723204.03113</v>
      </c>
      <c r="Z171" s="15" t="s">
        <v>270</v>
      </c>
      <c r="AA171" s="15" t="s">
        <v>270</v>
      </c>
      <c r="AB171" s="15" t="s">
        <v>270</v>
      </c>
      <c r="AC171" s="15" t="s">
        <v>270</v>
      </c>
    </row>
    <row r="172" spans="1:29">
      <c r="A172" t="s">
        <v>138</v>
      </c>
      <c r="B172" t="str">
        <f t="shared" si="38"/>
        <v>Top 25% to 50%</v>
      </c>
      <c r="C172" s="2">
        <v>486573</v>
      </c>
      <c r="D172" s="2">
        <v>42151</v>
      </c>
      <c r="E172" s="3">
        <v>331878148.85000038</v>
      </c>
      <c r="G172" s="7">
        <f t="shared" si="40"/>
        <v>682.07267737831808</v>
      </c>
      <c r="H172" s="7">
        <f t="shared" si="41"/>
        <v>8184.8721285398169</v>
      </c>
      <c r="I172" s="7">
        <f t="shared" si="42"/>
        <v>7873.5533878199894</v>
      </c>
      <c r="J172" s="2">
        <f t="shared" si="43"/>
        <v>40547.75</v>
      </c>
      <c r="K172" s="18">
        <f t="shared" si="44"/>
        <v>11.543569547578942</v>
      </c>
      <c r="M172" s="5">
        <f t="shared" si="45"/>
        <v>7.133943094014137E-3</v>
      </c>
      <c r="N172" s="5">
        <f t="shared" si="45"/>
        <v>6.8147168524030398E-3</v>
      </c>
      <c r="O172" s="6">
        <f t="shared" si="45"/>
        <v>5.5170083677085384E-3</v>
      </c>
      <c r="Q172" s="11">
        <f t="shared" si="48"/>
        <v>48934711</v>
      </c>
      <c r="R172" s="11">
        <f t="shared" si="48"/>
        <v>4478476</v>
      </c>
      <c r="S172" s="8">
        <f t="shared" si="48"/>
        <v>11136172922.18</v>
      </c>
      <c r="U172" s="6">
        <f t="shared" si="39"/>
        <v>0.71746160102600764</v>
      </c>
      <c r="V172" s="6">
        <f t="shared" si="39"/>
        <v>0.72405271216062628</v>
      </c>
      <c r="W172" s="6">
        <f t="shared" si="39"/>
        <v>0.18512324299990213</v>
      </c>
      <c r="Y172" s="8">
        <f t="shared" si="47"/>
        <v>233328747192.56424</v>
      </c>
      <c r="Z172" s="15" t="s">
        <v>270</v>
      </c>
      <c r="AA172" s="15" t="s">
        <v>270</v>
      </c>
      <c r="AB172" s="15" t="s">
        <v>270</v>
      </c>
      <c r="AC172" s="15" t="s">
        <v>270</v>
      </c>
    </row>
    <row r="173" spans="1:29">
      <c r="A173" t="s">
        <v>139</v>
      </c>
      <c r="B173" t="str">
        <f t="shared" si="38"/>
        <v>Top 25% to 50%</v>
      </c>
      <c r="C173" s="2">
        <v>553424</v>
      </c>
      <c r="D173" s="2">
        <v>47960</v>
      </c>
      <c r="E173" s="3">
        <v>390797898.64999962</v>
      </c>
      <c r="G173" s="7">
        <f t="shared" si="40"/>
        <v>706.14555684249262</v>
      </c>
      <c r="H173" s="7">
        <f t="shared" si="41"/>
        <v>8473.7466821099115</v>
      </c>
      <c r="I173" s="7">
        <f t="shared" si="42"/>
        <v>8148.4132329024105</v>
      </c>
      <c r="J173" s="2">
        <f t="shared" si="43"/>
        <v>46118.666666666664</v>
      </c>
      <c r="K173" s="18">
        <f t="shared" si="44"/>
        <v>11.539282735613011</v>
      </c>
      <c r="M173" s="5">
        <f t="shared" si="45"/>
        <v>8.1140863197540353E-3</v>
      </c>
      <c r="N173" s="5">
        <f t="shared" si="45"/>
        <v>7.7538805779518829E-3</v>
      </c>
      <c r="O173" s="6">
        <f t="shared" si="45"/>
        <v>6.4964665025579278E-3</v>
      </c>
      <c r="Q173" s="11">
        <f t="shared" si="48"/>
        <v>49488135</v>
      </c>
      <c r="R173" s="11">
        <f t="shared" si="48"/>
        <v>4526436</v>
      </c>
      <c r="S173" s="8">
        <f t="shared" si="48"/>
        <v>11526970820.83</v>
      </c>
      <c r="U173" s="6">
        <f t="shared" si="39"/>
        <v>0.72557568734576172</v>
      </c>
      <c r="V173" s="6">
        <f t="shared" si="39"/>
        <v>0.73180659273857818</v>
      </c>
      <c r="W173" s="6">
        <f t="shared" si="39"/>
        <v>0.19161970950246004</v>
      </c>
      <c r="Y173" s="8">
        <f t="shared" si="47"/>
        <v>205317613337.97598</v>
      </c>
      <c r="Z173" s="15" t="s">
        <v>270</v>
      </c>
      <c r="AA173" s="15" t="s">
        <v>270</v>
      </c>
      <c r="AB173" s="15" t="s">
        <v>270</v>
      </c>
      <c r="AC173" s="15" t="s">
        <v>270</v>
      </c>
    </row>
    <row r="174" spans="1:29">
      <c r="A174" t="s">
        <v>140</v>
      </c>
      <c r="B174" t="str">
        <f t="shared" si="38"/>
        <v>Top 25% to 50%</v>
      </c>
      <c r="C174" s="2">
        <v>606090</v>
      </c>
      <c r="D174" s="2">
        <v>52650</v>
      </c>
      <c r="E174" s="3">
        <v>446087085.37999916</v>
      </c>
      <c r="G174" s="7">
        <f t="shared" si="40"/>
        <v>736.00799448926591</v>
      </c>
      <c r="H174" s="7">
        <f t="shared" si="41"/>
        <v>8832.0959338711909</v>
      </c>
      <c r="I174" s="7">
        <f t="shared" si="42"/>
        <v>8472.6891810066318</v>
      </c>
      <c r="J174" s="2">
        <f t="shared" si="43"/>
        <v>50507.5</v>
      </c>
      <c r="K174" s="18">
        <f t="shared" si="44"/>
        <v>11.511680911680912</v>
      </c>
      <c r="M174" s="5">
        <f t="shared" si="45"/>
        <v>8.8862546213025143E-3</v>
      </c>
      <c r="N174" s="5">
        <f t="shared" si="45"/>
        <v>8.5121312016089787E-3</v>
      </c>
      <c r="O174" s="6">
        <f t="shared" si="45"/>
        <v>7.4155716225851962E-3</v>
      </c>
      <c r="Q174" s="11">
        <f t="shared" si="48"/>
        <v>50094225</v>
      </c>
      <c r="R174" s="11">
        <f t="shared" si="48"/>
        <v>4579086</v>
      </c>
      <c r="S174" s="8">
        <f t="shared" si="48"/>
        <v>11973057906.209999</v>
      </c>
      <c r="U174" s="6">
        <f t="shared" si="39"/>
        <v>0.73446194196706427</v>
      </c>
      <c r="V174" s="6">
        <f t="shared" si="39"/>
        <v>0.74031872394018716</v>
      </c>
      <c r="W174" s="6">
        <f t="shared" si="39"/>
        <v>0.19903528112504526</v>
      </c>
      <c r="Y174" s="8">
        <f t="shared" si="47"/>
        <v>154964530250.62582</v>
      </c>
      <c r="Z174" s="15" t="s">
        <v>270</v>
      </c>
      <c r="AA174" s="15" t="s">
        <v>270</v>
      </c>
      <c r="AB174" s="15" t="s">
        <v>270</v>
      </c>
      <c r="AC174" s="15" t="s">
        <v>270</v>
      </c>
    </row>
    <row r="175" spans="1:29">
      <c r="A175" t="s">
        <v>141</v>
      </c>
      <c r="B175" t="str">
        <f t="shared" si="38"/>
        <v>Top 25% to 50%</v>
      </c>
      <c r="C175" s="2">
        <v>565935</v>
      </c>
      <c r="D175" s="2">
        <v>49206</v>
      </c>
      <c r="E175" s="3">
        <v>434125942.66000175</v>
      </c>
      <c r="G175" s="7">
        <f t="shared" si="40"/>
        <v>767.0950597860209</v>
      </c>
      <c r="H175" s="7">
        <f t="shared" si="41"/>
        <v>9205.1407174322503</v>
      </c>
      <c r="I175" s="7">
        <f t="shared" si="42"/>
        <v>8822.6220920213345</v>
      </c>
      <c r="J175" s="2">
        <f t="shared" si="43"/>
        <v>47161.25</v>
      </c>
      <c r="K175" s="18">
        <f t="shared" si="44"/>
        <v>11.501341299841483</v>
      </c>
      <c r="M175" s="5">
        <f t="shared" si="45"/>
        <v>8.2975177104173282E-3</v>
      </c>
      <c r="N175" s="5">
        <f t="shared" si="45"/>
        <v>7.9553262660279466E-3</v>
      </c>
      <c r="O175" s="6">
        <f t="shared" si="45"/>
        <v>7.2167344147056039E-3</v>
      </c>
      <c r="Q175" s="11">
        <f t="shared" si="48"/>
        <v>50660160</v>
      </c>
      <c r="R175" s="11">
        <f t="shared" si="48"/>
        <v>4628292</v>
      </c>
      <c r="S175" s="8">
        <f t="shared" si="48"/>
        <v>12407183848.870001</v>
      </c>
      <c r="U175" s="6">
        <f t="shared" si="39"/>
        <v>0.74275945967748158</v>
      </c>
      <c r="V175" s="6">
        <f t="shared" si="39"/>
        <v>0.74827405020621507</v>
      </c>
      <c r="W175" s="6">
        <f t="shared" si="39"/>
        <v>0.20625201553975087</v>
      </c>
      <c r="Y175" s="8">
        <f t="shared" si="47"/>
        <v>89627642397.743469</v>
      </c>
      <c r="Z175" s="15" t="s">
        <v>270</v>
      </c>
      <c r="AA175" s="15" t="s">
        <v>270</v>
      </c>
      <c r="AB175" s="15" t="s">
        <v>270</v>
      </c>
      <c r="AC175" s="15" t="s">
        <v>270</v>
      </c>
    </row>
    <row r="176" spans="1:29">
      <c r="A176" t="s">
        <v>142</v>
      </c>
      <c r="B176" t="str">
        <f t="shared" si="38"/>
        <v>Top 10% to 25%</v>
      </c>
      <c r="C176" s="2">
        <v>745050</v>
      </c>
      <c r="D176" s="2">
        <v>64833</v>
      </c>
      <c r="E176" s="3">
        <v>599476513.1099987</v>
      </c>
      <c r="G176" s="7">
        <f t="shared" si="40"/>
        <v>804.61245971411142</v>
      </c>
      <c r="H176" s="7">
        <f t="shared" si="41"/>
        <v>9655.3495165693366</v>
      </c>
      <c r="I176" s="7">
        <f t="shared" si="42"/>
        <v>9246.4719064365163</v>
      </c>
      <c r="J176" s="2">
        <f t="shared" si="43"/>
        <v>62087.5</v>
      </c>
      <c r="K176" s="18">
        <f t="shared" si="44"/>
        <v>11.491832862893897</v>
      </c>
      <c r="M176" s="5">
        <f t="shared" si="45"/>
        <v>1.0923631813099438E-2</v>
      </c>
      <c r="N176" s="5">
        <f t="shared" si="45"/>
        <v>1.0481804410140834E-2</v>
      </c>
      <c r="O176" s="6">
        <f t="shared" si="45"/>
        <v>9.9654555460577041E-3</v>
      </c>
      <c r="Q176" s="11">
        <f t="shared" si="48"/>
        <v>51405210</v>
      </c>
      <c r="R176" s="11">
        <f t="shared" si="48"/>
        <v>4693125</v>
      </c>
      <c r="S176" s="8">
        <f t="shared" si="48"/>
        <v>13006660361.98</v>
      </c>
      <c r="U176" s="6">
        <f t="shared" si="39"/>
        <v>0.75368309149058099</v>
      </c>
      <c r="V176" s="6">
        <f t="shared" si="39"/>
        <v>0.75875585461635586</v>
      </c>
      <c r="W176" s="6">
        <f t="shared" si="39"/>
        <v>0.21621747108580855</v>
      </c>
      <c r="Y176" s="8">
        <f t="shared" si="47"/>
        <v>53510212918.699211</v>
      </c>
      <c r="Z176" s="15" t="s">
        <v>270</v>
      </c>
      <c r="AA176" s="15" t="s">
        <v>270</v>
      </c>
      <c r="AB176" s="15" t="s">
        <v>270</v>
      </c>
      <c r="AC176" s="15" t="s">
        <v>270</v>
      </c>
    </row>
    <row r="177" spans="1:29">
      <c r="A177" t="s">
        <v>143</v>
      </c>
      <c r="B177" t="str">
        <f t="shared" si="38"/>
        <v>Top 10% to 25%</v>
      </c>
      <c r="C177" s="2">
        <v>680350</v>
      </c>
      <c r="D177" s="2">
        <v>59263</v>
      </c>
      <c r="E177" s="3">
        <v>577569278.10000038</v>
      </c>
      <c r="G177" s="7">
        <f t="shared" si="40"/>
        <v>848.92963636363697</v>
      </c>
      <c r="H177" s="7">
        <f t="shared" si="41"/>
        <v>10187.155636363645</v>
      </c>
      <c r="I177" s="7">
        <f t="shared" si="42"/>
        <v>9745.8663601235239</v>
      </c>
      <c r="J177" s="2">
        <f t="shared" si="43"/>
        <v>56695.833333333336</v>
      </c>
      <c r="K177" s="18">
        <f t="shared" si="44"/>
        <v>11.480181563538801</v>
      </c>
      <c r="M177" s="5">
        <f t="shared" si="45"/>
        <v>9.9750257083983662E-3</v>
      </c>
      <c r="N177" s="5">
        <f t="shared" si="45"/>
        <v>9.5812807483561802E-3</v>
      </c>
      <c r="O177" s="6">
        <f t="shared" si="45"/>
        <v>9.6012785151735613E-3</v>
      </c>
      <c r="Q177" s="11">
        <f t="shared" si="48"/>
        <v>52085560</v>
      </c>
      <c r="R177" s="11">
        <f t="shared" si="48"/>
        <v>4752388</v>
      </c>
      <c r="S177" s="8">
        <f t="shared" si="48"/>
        <v>13584229640.08</v>
      </c>
      <c r="U177" s="6">
        <f t="shared" si="39"/>
        <v>0.76365811719897936</v>
      </c>
      <c r="V177" s="6">
        <f t="shared" si="39"/>
        <v>0.76833713536471204</v>
      </c>
      <c r="W177" s="6">
        <f t="shared" si="39"/>
        <v>0.22581874960098211</v>
      </c>
      <c r="Y177" s="8">
        <f t="shared" si="47"/>
        <v>8915686095.4681759</v>
      </c>
      <c r="Z177" s="15" t="s">
        <v>270</v>
      </c>
      <c r="AA177" s="15" t="s">
        <v>270</v>
      </c>
      <c r="AB177" s="15" t="s">
        <v>270</v>
      </c>
      <c r="AC177" s="15" t="s">
        <v>270</v>
      </c>
    </row>
    <row r="178" spans="1:29">
      <c r="A178" t="s">
        <v>212</v>
      </c>
      <c r="B178" t="str">
        <f t="shared" si="38"/>
        <v>Top 10% to 25%</v>
      </c>
      <c r="C178" s="2">
        <v>623416</v>
      </c>
      <c r="D178" s="2">
        <v>54403</v>
      </c>
      <c r="E178" s="3">
        <v>557461851.03000069</v>
      </c>
      <c r="G178" s="7">
        <f t="shared" si="40"/>
        <v>894.20523539659018</v>
      </c>
      <c r="H178" s="7">
        <f t="shared" si="41"/>
        <v>10730.462824759083</v>
      </c>
      <c r="I178" s="7">
        <f t="shared" si="42"/>
        <v>10246.895410731038</v>
      </c>
      <c r="J178" s="2">
        <f t="shared" si="43"/>
        <v>51951.333333333336</v>
      </c>
      <c r="K178" s="18">
        <f t="shared" si="44"/>
        <v>11.459220998841976</v>
      </c>
      <c r="M178" s="5">
        <f t="shared" si="45"/>
        <v>9.1402816594794972E-3</v>
      </c>
      <c r="N178" s="5">
        <f t="shared" si="45"/>
        <v>8.7955455605153512E-3</v>
      </c>
      <c r="O178" s="6">
        <f t="shared" si="45"/>
        <v>9.2670207649038511E-3</v>
      </c>
      <c r="Q178" s="11">
        <f t="shared" si="48"/>
        <v>52708976</v>
      </c>
      <c r="R178" s="11">
        <f t="shared" si="48"/>
        <v>4806791</v>
      </c>
      <c r="S178" s="8">
        <f t="shared" si="48"/>
        <v>14141691491.110001</v>
      </c>
      <c r="U178" s="6">
        <f t="shared" si="39"/>
        <v>0.7727983988584588</v>
      </c>
      <c r="V178" s="6">
        <f t="shared" si="39"/>
        <v>0.77713268092522747</v>
      </c>
      <c r="W178" s="6">
        <f t="shared" si="39"/>
        <v>0.23508577036588596</v>
      </c>
      <c r="Y178" s="8">
        <f t="shared" si="47"/>
        <v>1118857066.769758</v>
      </c>
      <c r="Z178" s="15" t="s">
        <v>270</v>
      </c>
      <c r="AA178" s="15" t="s">
        <v>270</v>
      </c>
      <c r="AB178" s="15" t="s">
        <v>270</v>
      </c>
      <c r="AC178" s="15" t="s">
        <v>270</v>
      </c>
    </row>
    <row r="179" spans="1:29">
      <c r="A179" t="s">
        <v>144</v>
      </c>
      <c r="B179" t="str">
        <f t="shared" si="38"/>
        <v>Top 10% to 25%</v>
      </c>
      <c r="C179" s="2">
        <v>581489</v>
      </c>
      <c r="D179" s="2">
        <v>50900</v>
      </c>
      <c r="E179" s="3">
        <v>547084715.38999939</v>
      </c>
      <c r="G179" s="7">
        <f t="shared" si="40"/>
        <v>940.83416090416051</v>
      </c>
      <c r="H179" s="7">
        <f t="shared" si="41"/>
        <v>11290.009930849927</v>
      </c>
      <c r="I179" s="7">
        <f t="shared" si="42"/>
        <v>10748.226235559909</v>
      </c>
      <c r="J179" s="2">
        <f t="shared" si="43"/>
        <v>48457.416666666664</v>
      </c>
      <c r="K179" s="18">
        <f t="shared" si="44"/>
        <v>11.424145383104126</v>
      </c>
      <c r="M179" s="5">
        <f t="shared" si="45"/>
        <v>8.5255643773805498E-3</v>
      </c>
      <c r="N179" s="5">
        <f t="shared" si="45"/>
        <v>8.2292018644234948E-3</v>
      </c>
      <c r="O179" s="6">
        <f t="shared" si="45"/>
        <v>9.0945154512605316E-3</v>
      </c>
      <c r="Q179" s="11">
        <f t="shared" si="48"/>
        <v>53290465</v>
      </c>
      <c r="R179" s="11">
        <f t="shared" si="48"/>
        <v>4857691</v>
      </c>
      <c r="S179" s="8">
        <f t="shared" si="48"/>
        <v>14688776206.5</v>
      </c>
      <c r="U179" s="6">
        <f t="shared" si="39"/>
        <v>0.78132396323583941</v>
      </c>
      <c r="V179" s="6">
        <f t="shared" si="39"/>
        <v>0.78536188278965091</v>
      </c>
      <c r="W179" s="6">
        <f t="shared" si="39"/>
        <v>0.24418028581714651</v>
      </c>
      <c r="Y179" s="8">
        <f t="shared" si="47"/>
        <v>24173504626.040901</v>
      </c>
      <c r="Z179" s="15" t="s">
        <v>270</v>
      </c>
      <c r="AA179" s="15" t="s">
        <v>270</v>
      </c>
      <c r="AB179" s="15" t="s">
        <v>270</v>
      </c>
      <c r="AC179" s="15" t="s">
        <v>270</v>
      </c>
    </row>
    <row r="180" spans="1:29">
      <c r="A180" t="s">
        <v>145</v>
      </c>
      <c r="B180" t="str">
        <f t="shared" si="38"/>
        <v>Top 10% to 25%</v>
      </c>
      <c r="C180" s="2">
        <v>538200</v>
      </c>
      <c r="D180" s="2">
        <v>47217</v>
      </c>
      <c r="E180" s="3">
        <v>531057986.73999977</v>
      </c>
      <c r="G180" s="7">
        <f t="shared" si="40"/>
        <v>986.72981557041953</v>
      </c>
      <c r="H180" s="7">
        <f t="shared" si="41"/>
        <v>11840.757786845035</v>
      </c>
      <c r="I180" s="7">
        <f t="shared" si="42"/>
        <v>11247.177642374563</v>
      </c>
      <c r="J180" s="2">
        <f t="shared" si="43"/>
        <v>44850</v>
      </c>
      <c r="K180" s="18">
        <f t="shared" si="44"/>
        <v>11.398437003621577</v>
      </c>
      <c r="M180" s="5">
        <f t="shared" si="45"/>
        <v>7.8908779837730588E-3</v>
      </c>
      <c r="N180" s="5">
        <f t="shared" si="45"/>
        <v>7.633756865078274E-3</v>
      </c>
      <c r="O180" s="6">
        <f t="shared" si="45"/>
        <v>8.8280935841522946E-3</v>
      </c>
      <c r="Q180" s="11">
        <f t="shared" si="48"/>
        <v>53828665</v>
      </c>
      <c r="R180" s="11">
        <f t="shared" si="48"/>
        <v>4904908</v>
      </c>
      <c r="S180" s="8">
        <f t="shared" si="48"/>
        <v>15219834193.24</v>
      </c>
      <c r="U180" s="6">
        <f t="shared" si="39"/>
        <v>0.7892148412196125</v>
      </c>
      <c r="V180" s="6">
        <f t="shared" si="39"/>
        <v>0.79299563965472919</v>
      </c>
      <c r="W180" s="6">
        <f t="shared" si="39"/>
        <v>0.25300837940129878</v>
      </c>
      <c r="Y180" s="8">
        <f t="shared" si="47"/>
        <v>70870680580.551987</v>
      </c>
      <c r="Z180" s="15" t="s">
        <v>270</v>
      </c>
      <c r="AA180" s="15" t="s">
        <v>270</v>
      </c>
      <c r="AB180" s="15" t="s">
        <v>270</v>
      </c>
      <c r="AC180" s="15" t="s">
        <v>270</v>
      </c>
    </row>
    <row r="181" spans="1:29">
      <c r="A181" t="s">
        <v>146</v>
      </c>
      <c r="B181" t="str">
        <f t="shared" si="38"/>
        <v>Top 10% to 25%</v>
      </c>
      <c r="C181" s="2">
        <v>502000</v>
      </c>
      <c r="D181" s="2">
        <v>44180</v>
      </c>
      <c r="E181" s="3">
        <v>519034707.89999962</v>
      </c>
      <c r="G181" s="7">
        <f t="shared" si="40"/>
        <v>1033.9336810756965</v>
      </c>
      <c r="H181" s="7">
        <f t="shared" si="41"/>
        <v>12407.204172908358</v>
      </c>
      <c r="I181" s="7">
        <f t="shared" si="42"/>
        <v>11748.182614305108</v>
      </c>
      <c r="J181" s="2">
        <f t="shared" si="43"/>
        <v>41833.333333333336</v>
      </c>
      <c r="K181" s="18">
        <f t="shared" si="44"/>
        <v>11.36260751471254</v>
      </c>
      <c r="M181" s="5">
        <f t="shared" si="45"/>
        <v>7.3601277366296463E-3</v>
      </c>
      <c r="N181" s="5">
        <f t="shared" si="45"/>
        <v>7.1427532096312377E-3</v>
      </c>
      <c r="O181" s="6">
        <f t="shared" si="45"/>
        <v>8.6282234504980477E-3</v>
      </c>
      <c r="Q181" s="11">
        <f t="shared" si="48"/>
        <v>54330665</v>
      </c>
      <c r="R181" s="11">
        <f t="shared" si="48"/>
        <v>4949088</v>
      </c>
      <c r="S181" s="8">
        <f t="shared" si="48"/>
        <v>15738868901.139999</v>
      </c>
      <c r="U181" s="6">
        <f t="shared" si="39"/>
        <v>0.79657496895624214</v>
      </c>
      <c r="V181" s="6">
        <f t="shared" si="39"/>
        <v>0.80013839286436039</v>
      </c>
      <c r="W181" s="6">
        <f t="shared" si="39"/>
        <v>0.26163660285179685</v>
      </c>
      <c r="Y181" s="8">
        <f t="shared" si="47"/>
        <v>139101441606.99185</v>
      </c>
      <c r="Z181" s="15" t="s">
        <v>270</v>
      </c>
      <c r="AA181" s="15" t="s">
        <v>270</v>
      </c>
      <c r="AB181" s="15" t="s">
        <v>270</v>
      </c>
      <c r="AC181" s="15" t="s">
        <v>270</v>
      </c>
    </row>
    <row r="182" spans="1:29">
      <c r="A182" t="s">
        <v>147</v>
      </c>
      <c r="B182" t="str">
        <f t="shared" si="38"/>
        <v>Top 10% to 25%</v>
      </c>
      <c r="C182" s="2">
        <v>470925</v>
      </c>
      <c r="D182" s="2">
        <v>41494</v>
      </c>
      <c r="E182" s="3">
        <v>508218876.45000076</v>
      </c>
      <c r="G182" s="7">
        <f t="shared" si="40"/>
        <v>1079.1928150979472</v>
      </c>
      <c r="H182" s="7">
        <f t="shared" si="41"/>
        <v>12950.313781175366</v>
      </c>
      <c r="I182" s="7">
        <f t="shared" si="42"/>
        <v>12248.008783197589</v>
      </c>
      <c r="J182" s="2">
        <f t="shared" si="43"/>
        <v>39243.75</v>
      </c>
      <c r="K182" s="18">
        <f t="shared" si="44"/>
        <v>11.349231214151443</v>
      </c>
      <c r="M182" s="5">
        <f t="shared" si="45"/>
        <v>6.9045182358014262E-3</v>
      </c>
      <c r="N182" s="5">
        <f t="shared" si="45"/>
        <v>6.7084970955282614E-3</v>
      </c>
      <c r="O182" s="6">
        <f t="shared" si="45"/>
        <v>8.4484254348102528E-3</v>
      </c>
      <c r="Q182" s="11">
        <f t="shared" si="48"/>
        <v>54801590</v>
      </c>
      <c r="R182" s="11">
        <f t="shared" si="48"/>
        <v>4990582</v>
      </c>
      <c r="S182" s="8">
        <f t="shared" si="48"/>
        <v>16247087777.59</v>
      </c>
      <c r="U182" s="6">
        <f t="shared" si="39"/>
        <v>0.80347948719204354</v>
      </c>
      <c r="V182" s="6">
        <f t="shared" si="39"/>
        <v>0.80684688995988874</v>
      </c>
      <c r="W182" s="6">
        <f t="shared" si="39"/>
        <v>0.27008502828660708</v>
      </c>
      <c r="Y182" s="8">
        <f t="shared" si="47"/>
        <v>219797079146.10745</v>
      </c>
      <c r="Z182" s="15" t="s">
        <v>270</v>
      </c>
      <c r="AA182" s="15" t="s">
        <v>270</v>
      </c>
      <c r="AB182" s="15" t="s">
        <v>270</v>
      </c>
      <c r="AC182" s="15" t="s">
        <v>270</v>
      </c>
    </row>
    <row r="183" spans="1:29">
      <c r="A183" t="s">
        <v>148</v>
      </c>
      <c r="B183" t="str">
        <f t="shared" si="38"/>
        <v>Top 10% to 25%</v>
      </c>
      <c r="C183" s="2">
        <v>434080</v>
      </c>
      <c r="D183" s="2">
        <v>38362</v>
      </c>
      <c r="E183" s="3">
        <v>489038460.40999985</v>
      </c>
      <c r="G183" s="7">
        <f t="shared" si="40"/>
        <v>1126.6090591826387</v>
      </c>
      <c r="H183" s="7">
        <f t="shared" si="41"/>
        <v>13519.308710191664</v>
      </c>
      <c r="I183" s="7">
        <f t="shared" si="42"/>
        <v>12747.991773369477</v>
      </c>
      <c r="J183" s="2">
        <f t="shared" si="43"/>
        <v>36173.333333333336</v>
      </c>
      <c r="K183" s="18">
        <f t="shared" si="44"/>
        <v>11.315364162452427</v>
      </c>
      <c r="M183" s="5">
        <f t="shared" si="45"/>
        <v>6.3643112508290772E-3</v>
      </c>
      <c r="N183" s="5">
        <f t="shared" si="45"/>
        <v>6.2021344189197277E-3</v>
      </c>
      <c r="O183" s="6">
        <f t="shared" si="45"/>
        <v>8.1295779416701019E-3</v>
      </c>
      <c r="Q183" s="11">
        <f t="shared" si="48"/>
        <v>55235670</v>
      </c>
      <c r="R183" s="11">
        <f t="shared" si="48"/>
        <v>5028944</v>
      </c>
      <c r="S183" s="8">
        <f t="shared" si="48"/>
        <v>16736126238</v>
      </c>
      <c r="U183" s="6">
        <f t="shared" si="39"/>
        <v>0.80984379844287258</v>
      </c>
      <c r="V183" s="6">
        <f t="shared" si="39"/>
        <v>0.81304902437880844</v>
      </c>
      <c r="W183" s="6">
        <f t="shared" si="39"/>
        <v>0.27821460622827721</v>
      </c>
      <c r="Y183" s="8">
        <f t="shared" si="47"/>
        <v>311732552317.6828</v>
      </c>
      <c r="Z183" s="15" t="s">
        <v>270</v>
      </c>
      <c r="AA183" s="15" t="s">
        <v>270</v>
      </c>
      <c r="AB183" s="15" t="s">
        <v>270</v>
      </c>
      <c r="AC183" s="15" t="s">
        <v>270</v>
      </c>
    </row>
    <row r="184" spans="1:29">
      <c r="A184" t="s">
        <v>149</v>
      </c>
      <c r="B184" t="str">
        <f t="shared" si="38"/>
        <v>Top 10% to 25%</v>
      </c>
      <c r="C184" s="2">
        <v>414728</v>
      </c>
      <c r="D184" s="2">
        <v>36666</v>
      </c>
      <c r="E184" s="3">
        <v>485739412.61000061</v>
      </c>
      <c r="G184" s="7">
        <f t="shared" si="40"/>
        <v>1171.2240615777102</v>
      </c>
      <c r="H184" s="7">
        <f t="shared" si="41"/>
        <v>14054.688738932524</v>
      </c>
      <c r="I184" s="7">
        <f t="shared" si="42"/>
        <v>13247.679392625338</v>
      </c>
      <c r="J184" s="2">
        <f t="shared" si="43"/>
        <v>34560.666666666664</v>
      </c>
      <c r="K184" s="18">
        <f t="shared" si="44"/>
        <v>11.310969290350734</v>
      </c>
      <c r="M184" s="5">
        <f t="shared" si="45"/>
        <v>6.0805797927429078E-3</v>
      </c>
      <c r="N184" s="5">
        <f t="shared" si="45"/>
        <v>5.9279354727102525E-3</v>
      </c>
      <c r="O184" s="6">
        <f t="shared" si="45"/>
        <v>8.0747359028641892E-3</v>
      </c>
      <c r="Q184" s="11">
        <f t="shared" si="48"/>
        <v>55650398</v>
      </c>
      <c r="R184" s="11">
        <f t="shared" si="48"/>
        <v>5065610</v>
      </c>
      <c r="S184" s="8">
        <f t="shared" si="48"/>
        <v>17221865650.610001</v>
      </c>
      <c r="U184" s="6">
        <f t="shared" si="39"/>
        <v>0.81592437823561548</v>
      </c>
      <c r="V184" s="6">
        <f t="shared" si="39"/>
        <v>0.81897695985151864</v>
      </c>
      <c r="W184" s="6">
        <f t="shared" si="39"/>
        <v>0.28628934213114138</v>
      </c>
      <c r="Y184" s="8">
        <f t="shared" si="47"/>
        <v>416376517457.14868</v>
      </c>
      <c r="Z184" s="15" t="s">
        <v>270</v>
      </c>
      <c r="AA184" s="15" t="s">
        <v>270</v>
      </c>
      <c r="AB184" s="15" t="s">
        <v>270</v>
      </c>
      <c r="AC184" s="15" t="s">
        <v>270</v>
      </c>
    </row>
    <row r="185" spans="1:29">
      <c r="A185" t="s">
        <v>150</v>
      </c>
      <c r="B185" t="str">
        <f t="shared" si="38"/>
        <v>Top 10% to 25%</v>
      </c>
      <c r="C185" s="2">
        <v>386946</v>
      </c>
      <c r="D185" s="2">
        <v>34237</v>
      </c>
      <c r="E185" s="3">
        <v>470674242.23999786</v>
      </c>
      <c r="G185" s="7">
        <f t="shared" si="40"/>
        <v>1216.3822400024756</v>
      </c>
      <c r="H185" s="7">
        <f t="shared" si="41"/>
        <v>14596.586880029707</v>
      </c>
      <c r="I185" s="7">
        <f t="shared" si="42"/>
        <v>13747.531683266579</v>
      </c>
      <c r="J185" s="2">
        <f t="shared" si="43"/>
        <v>32245.5</v>
      </c>
      <c r="K185" s="18">
        <f t="shared" si="44"/>
        <v>11.30198323451237</v>
      </c>
      <c r="M185" s="5">
        <f t="shared" si="45"/>
        <v>5.6732509704738943E-3</v>
      </c>
      <c r="N185" s="5">
        <f t="shared" si="45"/>
        <v>5.5352295526968015E-3</v>
      </c>
      <c r="O185" s="6">
        <f t="shared" si="45"/>
        <v>7.8242985924228039E-3</v>
      </c>
      <c r="Q185" s="11">
        <f t="shared" si="48"/>
        <v>56037344</v>
      </c>
      <c r="R185" s="11">
        <f t="shared" si="48"/>
        <v>5099847</v>
      </c>
      <c r="S185" s="8">
        <f t="shared" si="48"/>
        <v>17692539892.849998</v>
      </c>
      <c r="U185" s="6">
        <f t="shared" si="39"/>
        <v>0.82159762920608936</v>
      </c>
      <c r="V185" s="6">
        <f t="shared" si="39"/>
        <v>0.82451218940421545</v>
      </c>
      <c r="W185" s="6">
        <f t="shared" si="39"/>
        <v>0.29411364072356422</v>
      </c>
      <c r="Y185" s="8">
        <f t="shared" si="47"/>
        <v>519255335639.33221</v>
      </c>
      <c r="Z185" s="15" t="s">
        <v>270</v>
      </c>
      <c r="AA185" s="15" t="s">
        <v>270</v>
      </c>
      <c r="AB185" s="15" t="s">
        <v>270</v>
      </c>
      <c r="AC185" s="15" t="s">
        <v>270</v>
      </c>
    </row>
    <row r="186" spans="1:29">
      <c r="A186" t="s">
        <v>151</v>
      </c>
      <c r="B186" t="str">
        <f t="shared" si="38"/>
        <v>Top 10% to 25%</v>
      </c>
      <c r="C186" s="2">
        <v>712882</v>
      </c>
      <c r="D186" s="2">
        <v>63315</v>
      </c>
      <c r="E186" s="3">
        <v>917678756.48000336</v>
      </c>
      <c r="G186" s="7">
        <f t="shared" si="40"/>
        <v>1287.2800217707886</v>
      </c>
      <c r="H186" s="7">
        <f t="shared" si="41"/>
        <v>15447.360261249463</v>
      </c>
      <c r="I186" s="7">
        <f t="shared" si="42"/>
        <v>14493.860167101057</v>
      </c>
      <c r="J186" s="2">
        <f t="shared" si="43"/>
        <v>59406.833333333336</v>
      </c>
      <c r="K186" s="18">
        <f t="shared" si="44"/>
        <v>11.259290847350549</v>
      </c>
      <c r="M186" s="5">
        <f t="shared" si="45"/>
        <v>1.0451997173593656E-2</v>
      </c>
      <c r="N186" s="5">
        <f t="shared" si="45"/>
        <v>1.0236383419370797E-2</v>
      </c>
      <c r="O186" s="6">
        <f t="shared" si="45"/>
        <v>1.5255121182011918E-2</v>
      </c>
      <c r="Q186" s="11">
        <f t="shared" ref="Q186:S201" si="49">+Q185+C186</f>
        <v>56750226</v>
      </c>
      <c r="R186" s="11">
        <f t="shared" si="49"/>
        <v>5163162</v>
      </c>
      <c r="S186" s="8">
        <f t="shared" si="49"/>
        <v>18610218649.330002</v>
      </c>
      <c r="U186" s="6">
        <f t="shared" si="39"/>
        <v>0.83204962637968305</v>
      </c>
      <c r="V186" s="6">
        <f t="shared" si="39"/>
        <v>0.83474857282358628</v>
      </c>
      <c r="W186" s="6">
        <f t="shared" si="39"/>
        <v>0.30936876190557611</v>
      </c>
      <c r="Y186" s="8">
        <f t="shared" si="47"/>
        <v>1405274704091.8977</v>
      </c>
      <c r="Z186" s="15" t="s">
        <v>270</v>
      </c>
      <c r="AA186" s="15" t="s">
        <v>270</v>
      </c>
      <c r="AB186" s="15" t="s">
        <v>270</v>
      </c>
      <c r="AC186" s="15" t="s">
        <v>270</v>
      </c>
    </row>
    <row r="187" spans="1:29">
      <c r="A187" t="s">
        <v>152</v>
      </c>
      <c r="B187" t="str">
        <f t="shared" si="38"/>
        <v>Top 10% to 25%</v>
      </c>
      <c r="C187" s="2">
        <v>646908</v>
      </c>
      <c r="D187" s="2">
        <v>57504</v>
      </c>
      <c r="E187" s="3">
        <v>890915119.34999847</v>
      </c>
      <c r="G187" s="7">
        <f t="shared" si="40"/>
        <v>1377.1898312433893</v>
      </c>
      <c r="H187" s="7">
        <f t="shared" si="41"/>
        <v>16526.277974920671</v>
      </c>
      <c r="I187" s="7">
        <f t="shared" si="42"/>
        <v>15493.098207950725</v>
      </c>
      <c r="J187" s="2">
        <f t="shared" si="43"/>
        <v>53909</v>
      </c>
      <c r="K187" s="18">
        <f t="shared" si="44"/>
        <v>11.249791318864775</v>
      </c>
      <c r="M187" s="5">
        <f t="shared" si="45"/>
        <v>9.4847121789793046E-3</v>
      </c>
      <c r="N187" s="5">
        <f t="shared" si="45"/>
        <v>9.2968963460080285E-3</v>
      </c>
      <c r="O187" s="6">
        <f t="shared" si="45"/>
        <v>1.481021328280796E-2</v>
      </c>
      <c r="Q187" s="11">
        <f t="shared" si="49"/>
        <v>57397134</v>
      </c>
      <c r="R187" s="11">
        <f t="shared" si="49"/>
        <v>5220666</v>
      </c>
      <c r="S187" s="8">
        <f t="shared" si="49"/>
        <v>19501133768.68</v>
      </c>
      <c r="U187" s="6">
        <f t="shared" si="39"/>
        <v>0.84153433855866233</v>
      </c>
      <c r="V187" s="6">
        <f t="shared" si="39"/>
        <v>0.84404546916959433</v>
      </c>
      <c r="W187" s="6">
        <f t="shared" si="39"/>
        <v>0.32417897518838407</v>
      </c>
      <c r="Y187" s="8">
        <f t="shared" si="47"/>
        <v>1903749117226.8301</v>
      </c>
      <c r="Z187" s="15" t="s">
        <v>270</v>
      </c>
      <c r="AA187" s="15" t="s">
        <v>270</v>
      </c>
      <c r="AB187" s="15" t="s">
        <v>270</v>
      </c>
      <c r="AC187" s="15" t="s">
        <v>270</v>
      </c>
    </row>
    <row r="188" spans="1:29">
      <c r="A188" t="s">
        <v>153</v>
      </c>
      <c r="B188" t="str">
        <f t="shared" si="38"/>
        <v>Top 10% to 25%</v>
      </c>
      <c r="C188" s="2">
        <v>595727</v>
      </c>
      <c r="D188" s="2">
        <v>52989</v>
      </c>
      <c r="E188" s="3">
        <v>873917379.84999847</v>
      </c>
      <c r="G188" s="7">
        <f t="shared" si="40"/>
        <v>1466.9762825085961</v>
      </c>
      <c r="H188" s="7">
        <f t="shared" si="41"/>
        <v>17603.715390103152</v>
      </c>
      <c r="I188" s="7">
        <f t="shared" si="42"/>
        <v>16492.430124176688</v>
      </c>
      <c r="J188" s="2">
        <f t="shared" si="43"/>
        <v>49643.916666666664</v>
      </c>
      <c r="K188" s="18">
        <f t="shared" si="44"/>
        <v>11.24246541735077</v>
      </c>
      <c r="M188" s="5">
        <f t="shared" si="45"/>
        <v>8.734316366850934E-3</v>
      </c>
      <c r="N188" s="5">
        <f t="shared" si="45"/>
        <v>8.5669386560694814E-3</v>
      </c>
      <c r="O188" s="6">
        <f t="shared" si="45"/>
        <v>1.4527649723325126E-2</v>
      </c>
      <c r="Q188" s="11">
        <f t="shared" si="49"/>
        <v>57992861</v>
      </c>
      <c r="R188" s="11">
        <f t="shared" si="49"/>
        <v>5273655</v>
      </c>
      <c r="S188" s="8">
        <f t="shared" si="49"/>
        <v>20375051148.529999</v>
      </c>
      <c r="U188" s="6">
        <f t="shared" si="39"/>
        <v>0.85026865492551329</v>
      </c>
      <c r="V188" s="6">
        <f t="shared" si="39"/>
        <v>0.85261240782566383</v>
      </c>
      <c r="W188" s="6">
        <f t="shared" si="39"/>
        <v>0.33870662491170922</v>
      </c>
      <c r="Y188" s="8">
        <f t="shared" si="47"/>
        <v>2446476413328.9487</v>
      </c>
      <c r="Z188" s="15" t="s">
        <v>270</v>
      </c>
      <c r="AA188" s="15" t="s">
        <v>270</v>
      </c>
      <c r="AB188" s="15" t="s">
        <v>270</v>
      </c>
      <c r="AC188" s="15" t="s">
        <v>270</v>
      </c>
    </row>
    <row r="189" spans="1:29">
      <c r="A189" t="s">
        <v>154</v>
      </c>
      <c r="B189" t="str">
        <f t="shared" si="38"/>
        <v>Top 10% to 25%</v>
      </c>
      <c r="C189" s="2">
        <v>553327</v>
      </c>
      <c r="D189" s="2">
        <v>49108</v>
      </c>
      <c r="E189" s="3">
        <v>859125537.02000046</v>
      </c>
      <c r="G189" s="7">
        <f t="shared" si="40"/>
        <v>1552.6542840309626</v>
      </c>
      <c r="H189" s="7">
        <f t="shared" si="41"/>
        <v>18631.851408371549</v>
      </c>
      <c r="I189" s="7">
        <f t="shared" si="42"/>
        <v>17494.614666042202</v>
      </c>
      <c r="J189" s="2">
        <f t="shared" si="43"/>
        <v>46110.583333333336</v>
      </c>
      <c r="K189" s="18">
        <f t="shared" si="44"/>
        <v>11.267553148163232</v>
      </c>
      <c r="M189" s="5">
        <f t="shared" si="45"/>
        <v>8.1126641436774349E-3</v>
      </c>
      <c r="N189" s="5">
        <f t="shared" si="45"/>
        <v>7.9394822231455605E-3</v>
      </c>
      <c r="O189" s="6">
        <f t="shared" si="45"/>
        <v>1.4281756099566809E-2</v>
      </c>
      <c r="Q189" s="11">
        <f t="shared" si="49"/>
        <v>58546188</v>
      </c>
      <c r="R189" s="11">
        <f t="shared" si="49"/>
        <v>5322763</v>
      </c>
      <c r="S189" s="8">
        <f t="shared" si="49"/>
        <v>21234176685.549999</v>
      </c>
      <c r="U189" s="6">
        <f t="shared" si="39"/>
        <v>0.8583813190691908</v>
      </c>
      <c r="V189" s="6">
        <f t="shared" si="39"/>
        <v>0.86055189004880939</v>
      </c>
      <c r="W189" s="6">
        <f t="shared" si="39"/>
        <v>0.352988381011276</v>
      </c>
      <c r="Y189" s="8">
        <f t="shared" si="47"/>
        <v>2986702077259.6631</v>
      </c>
      <c r="Z189" s="15" t="s">
        <v>270</v>
      </c>
      <c r="AA189" s="15" t="s">
        <v>270</v>
      </c>
      <c r="AB189" s="15" t="s">
        <v>270</v>
      </c>
      <c r="AC189" s="15" t="s">
        <v>270</v>
      </c>
    </row>
    <row r="190" spans="1:29">
      <c r="A190" t="s">
        <v>155</v>
      </c>
      <c r="B190" t="str">
        <f t="shared" si="38"/>
        <v>Top 10% to 25%</v>
      </c>
      <c r="C190" s="2">
        <v>510430</v>
      </c>
      <c r="D190" s="2">
        <v>45256</v>
      </c>
      <c r="E190" s="3">
        <v>836957812.75</v>
      </c>
      <c r="G190" s="7">
        <f t="shared" si="40"/>
        <v>1639.7112488490097</v>
      </c>
      <c r="H190" s="7">
        <f t="shared" si="41"/>
        <v>19676.534986188119</v>
      </c>
      <c r="I190" s="7">
        <f t="shared" si="42"/>
        <v>18493.853030537386</v>
      </c>
      <c r="J190" s="2">
        <f t="shared" si="43"/>
        <v>42535.833333333336</v>
      </c>
      <c r="K190" s="18">
        <f t="shared" si="44"/>
        <v>11.278725472865476</v>
      </c>
      <c r="M190" s="5">
        <f t="shared" si="45"/>
        <v>7.4837251008124904E-3</v>
      </c>
      <c r="N190" s="5">
        <f t="shared" si="45"/>
        <v>7.3167143335235692E-3</v>
      </c>
      <c r="O190" s="6">
        <f t="shared" si="45"/>
        <v>1.3913248800383565E-2</v>
      </c>
      <c r="Q190" s="11">
        <f t="shared" si="49"/>
        <v>59056618</v>
      </c>
      <c r="R190" s="11">
        <f t="shared" si="49"/>
        <v>5368019</v>
      </c>
      <c r="S190" s="8">
        <f t="shared" si="49"/>
        <v>22071134498.299999</v>
      </c>
      <c r="U190" s="6">
        <f t="shared" si="39"/>
        <v>0.86586504417000321</v>
      </c>
      <c r="V190" s="6">
        <f t="shared" si="39"/>
        <v>0.86786860438233293</v>
      </c>
      <c r="W190" s="6">
        <f t="shared" si="39"/>
        <v>0.36690162981165958</v>
      </c>
      <c r="Y190" s="8">
        <f t="shared" si="47"/>
        <v>3516840645445.8408</v>
      </c>
      <c r="Z190" s="15" t="s">
        <v>270</v>
      </c>
      <c r="AA190" s="15" t="s">
        <v>270</v>
      </c>
      <c r="AB190" s="15" t="s">
        <v>270</v>
      </c>
      <c r="AC190" s="15" t="s">
        <v>270</v>
      </c>
    </row>
    <row r="191" spans="1:29">
      <c r="A191" t="s">
        <v>156</v>
      </c>
      <c r="B191" t="str">
        <f t="shared" si="38"/>
        <v>Top 10% to 25%</v>
      </c>
      <c r="C191" s="2">
        <v>475575</v>
      </c>
      <c r="D191" s="2">
        <v>42155</v>
      </c>
      <c r="E191" s="3">
        <v>821851541.45999908</v>
      </c>
      <c r="G191" s="7">
        <f t="shared" si="40"/>
        <v>1728.1218345371374</v>
      </c>
      <c r="H191" s="7">
        <f t="shared" si="41"/>
        <v>20737.462014445649</v>
      </c>
      <c r="I191" s="7">
        <f t="shared" si="42"/>
        <v>19495.944525204581</v>
      </c>
      <c r="J191" s="2">
        <f t="shared" si="43"/>
        <v>39631.25</v>
      </c>
      <c r="K191" s="18">
        <f t="shared" si="44"/>
        <v>11.281579883762305</v>
      </c>
      <c r="M191" s="5">
        <f t="shared" si="45"/>
        <v>6.9726947178239919E-3</v>
      </c>
      <c r="N191" s="5">
        <f t="shared" si="45"/>
        <v>6.8153635480308929E-3</v>
      </c>
      <c r="O191" s="6">
        <f t="shared" si="45"/>
        <v>1.3662128244840518E-2</v>
      </c>
      <c r="Q191" s="11">
        <f t="shared" si="49"/>
        <v>59532193</v>
      </c>
      <c r="R191" s="11">
        <f t="shared" si="49"/>
        <v>5410174</v>
      </c>
      <c r="S191" s="8">
        <f t="shared" si="49"/>
        <v>22892986039.759998</v>
      </c>
      <c r="U191" s="6">
        <f t="shared" si="39"/>
        <v>0.87283773888782723</v>
      </c>
      <c r="V191" s="6">
        <f t="shared" si="39"/>
        <v>0.87468396793036385</v>
      </c>
      <c r="W191" s="6">
        <f t="shared" si="39"/>
        <v>0.38056375805650011</v>
      </c>
      <c r="Y191" s="8">
        <f t="shared" si="47"/>
        <v>4085930236684.8833</v>
      </c>
      <c r="Z191" s="15" t="s">
        <v>270</v>
      </c>
      <c r="AA191" s="15" t="s">
        <v>270</v>
      </c>
      <c r="AB191" s="15" t="s">
        <v>270</v>
      </c>
      <c r="AC191" s="15" t="s">
        <v>270</v>
      </c>
    </row>
    <row r="192" spans="1:29">
      <c r="A192" t="s">
        <v>157</v>
      </c>
      <c r="B192" t="str">
        <f t="shared" si="38"/>
        <v>Top 10% to 25%</v>
      </c>
      <c r="C192" s="2">
        <v>648829</v>
      </c>
      <c r="D192" s="2">
        <v>57545</v>
      </c>
      <c r="E192" s="3">
        <v>1193311853.6500015</v>
      </c>
      <c r="G192" s="7">
        <f t="shared" si="40"/>
        <v>1839.1777396663858</v>
      </c>
      <c r="H192" s="7">
        <f t="shared" si="41"/>
        <v>22070.132875996631</v>
      </c>
      <c r="I192" s="7">
        <f t="shared" si="42"/>
        <v>20737.020656008368</v>
      </c>
      <c r="J192" s="2">
        <f t="shared" si="43"/>
        <v>54069.083333333336</v>
      </c>
      <c r="K192" s="18">
        <f t="shared" si="44"/>
        <v>11.275158571552698</v>
      </c>
      <c r="M192" s="5">
        <f t="shared" si="45"/>
        <v>9.512877129939595E-3</v>
      </c>
      <c r="N192" s="5">
        <f t="shared" si="45"/>
        <v>9.3035249761935172E-3</v>
      </c>
      <c r="O192" s="6">
        <f t="shared" si="45"/>
        <v>1.9837134516645771E-2</v>
      </c>
      <c r="Q192" s="11">
        <f t="shared" si="49"/>
        <v>60181022</v>
      </c>
      <c r="R192" s="11">
        <f t="shared" si="49"/>
        <v>5467719</v>
      </c>
      <c r="S192" s="8">
        <f t="shared" si="49"/>
        <v>24086297893.41</v>
      </c>
      <c r="U192" s="6">
        <f t="shared" si="39"/>
        <v>0.88235061601776688</v>
      </c>
      <c r="V192" s="6">
        <f t="shared" si="39"/>
        <v>0.88398749290655732</v>
      </c>
      <c r="W192" s="6">
        <f t="shared" si="39"/>
        <v>0.40040089257314587</v>
      </c>
      <c r="Y192" s="8">
        <f t="shared" si="47"/>
        <v>7133762920360.5361</v>
      </c>
      <c r="Z192" s="15" t="s">
        <v>270</v>
      </c>
      <c r="AA192" s="15" t="s">
        <v>270</v>
      </c>
      <c r="AB192" s="15" t="s">
        <v>270</v>
      </c>
      <c r="AC192" s="15" t="s">
        <v>270</v>
      </c>
    </row>
    <row r="193" spans="1:29">
      <c r="A193" t="s">
        <v>158</v>
      </c>
      <c r="B193" t="str">
        <f t="shared" si="38"/>
        <v>Top 10% to 25%</v>
      </c>
      <c r="C193" s="2">
        <v>577175</v>
      </c>
      <c r="D193" s="2">
        <v>51205</v>
      </c>
      <c r="E193" s="3">
        <v>1138623502</v>
      </c>
      <c r="G193" s="7">
        <f t="shared" si="40"/>
        <v>1972.7526348161302</v>
      </c>
      <c r="H193" s="7">
        <f t="shared" si="41"/>
        <v>23673.031617793564</v>
      </c>
      <c r="I193" s="7">
        <f t="shared" si="42"/>
        <v>22236.568733522116</v>
      </c>
      <c r="J193" s="2">
        <f t="shared" si="43"/>
        <v>48097.916666666664</v>
      </c>
      <c r="K193" s="18">
        <f t="shared" si="44"/>
        <v>11.271848452299579</v>
      </c>
      <c r="M193" s="5">
        <f t="shared" si="45"/>
        <v>8.4623141959944536E-3</v>
      </c>
      <c r="N193" s="5">
        <f t="shared" si="45"/>
        <v>8.2785124060472514E-3</v>
      </c>
      <c r="O193" s="6">
        <f t="shared" si="45"/>
        <v>1.8928017436432056E-2</v>
      </c>
      <c r="Q193" s="11">
        <f t="shared" si="49"/>
        <v>60758197</v>
      </c>
      <c r="R193" s="11">
        <f t="shared" si="49"/>
        <v>5518924</v>
      </c>
      <c r="S193" s="8">
        <f t="shared" si="49"/>
        <v>25224921395.41</v>
      </c>
      <c r="U193" s="6">
        <f t="shared" si="39"/>
        <v>0.89081293021376129</v>
      </c>
      <c r="V193" s="6">
        <f t="shared" si="39"/>
        <v>0.89226600531260458</v>
      </c>
      <c r="W193" s="6">
        <f t="shared" si="39"/>
        <v>0.41932891000957789</v>
      </c>
      <c r="Y193" s="8">
        <f t="shared" si="47"/>
        <v>8240633493457.0293</v>
      </c>
      <c r="Z193" s="15" t="s">
        <v>270</v>
      </c>
      <c r="AA193" s="15" t="s">
        <v>270</v>
      </c>
      <c r="AB193" s="15" t="s">
        <v>270</v>
      </c>
      <c r="AC193" s="15" t="s">
        <v>270</v>
      </c>
    </row>
    <row r="194" spans="1:29">
      <c r="A194" t="s">
        <v>159</v>
      </c>
      <c r="B194" t="str">
        <f t="shared" si="38"/>
        <v>Top 5% to 10%</v>
      </c>
      <c r="C194" s="2">
        <v>685374</v>
      </c>
      <c r="D194" s="2">
        <v>60887</v>
      </c>
      <c r="E194" s="3">
        <v>1459995908.7900009</v>
      </c>
      <c r="G194" s="7">
        <f t="shared" si="40"/>
        <v>2130.217820912379</v>
      </c>
      <c r="H194" s="7">
        <f t="shared" si="41"/>
        <v>25562.613850948546</v>
      </c>
      <c r="I194" s="7">
        <f t="shared" si="42"/>
        <v>23978.778865603512</v>
      </c>
      <c r="J194" s="2">
        <f t="shared" si="43"/>
        <v>57114.5</v>
      </c>
      <c r="K194" s="18">
        <f t="shared" si="44"/>
        <v>11.256491533496478</v>
      </c>
      <c r="M194" s="5">
        <f t="shared" si="45"/>
        <v>1.0048685632200811E-2</v>
      </c>
      <c r="N194" s="5">
        <f t="shared" si="45"/>
        <v>9.8438391732643092E-3</v>
      </c>
      <c r="O194" s="6">
        <f t="shared" si="45"/>
        <v>2.4270382589289468E-2</v>
      </c>
      <c r="Q194" s="11">
        <f t="shared" si="49"/>
        <v>61443571</v>
      </c>
      <c r="R194" s="11">
        <f t="shared" si="49"/>
        <v>5579811</v>
      </c>
      <c r="S194" s="8">
        <f t="shared" si="49"/>
        <v>26684917304.200001</v>
      </c>
      <c r="U194" s="6">
        <f t="shared" si="39"/>
        <v>0.90086161584596214</v>
      </c>
      <c r="V194" s="6">
        <f t="shared" si="39"/>
        <v>0.90210984448586884</v>
      </c>
      <c r="W194" s="6">
        <f t="shared" si="39"/>
        <v>0.44359929259886738</v>
      </c>
      <c r="Y194" s="8">
        <f t="shared" si="47"/>
        <v>12814642475878.701</v>
      </c>
      <c r="Z194" s="15" t="s">
        <v>270</v>
      </c>
      <c r="AA194" s="15" t="s">
        <v>270</v>
      </c>
      <c r="AB194" s="15" t="s">
        <v>270</v>
      </c>
      <c r="AC194" s="15" t="s">
        <v>270</v>
      </c>
    </row>
    <row r="195" spans="1:29">
      <c r="A195" t="s">
        <v>160</v>
      </c>
      <c r="B195" t="str">
        <f t="shared" si="38"/>
        <v>Top 5% to 10%</v>
      </c>
      <c r="C195" s="2">
        <v>719806</v>
      </c>
      <c r="D195" s="2">
        <v>63966</v>
      </c>
      <c r="E195" s="3">
        <v>1676730612.7299995</v>
      </c>
      <c r="G195" s="7">
        <f t="shared" si="40"/>
        <v>2329.4201670033308</v>
      </c>
      <c r="H195" s="7">
        <f t="shared" si="41"/>
        <v>27953.042004039969</v>
      </c>
      <c r="I195" s="7">
        <f t="shared" si="42"/>
        <v>26212.841395897813</v>
      </c>
      <c r="J195" s="2">
        <f t="shared" si="43"/>
        <v>59983.833333333336</v>
      </c>
      <c r="K195" s="18">
        <f t="shared" si="44"/>
        <v>11.252946878028952</v>
      </c>
      <c r="M195" s="5">
        <f t="shared" si="45"/>
        <v>1.0553514154566611E-2</v>
      </c>
      <c r="N195" s="5">
        <f t="shared" si="45"/>
        <v>1.0341633132803797E-2</v>
      </c>
      <c r="O195" s="6">
        <f t="shared" si="45"/>
        <v>2.7873292812071987E-2</v>
      </c>
      <c r="Q195" s="11">
        <f t="shared" si="49"/>
        <v>62163377</v>
      </c>
      <c r="R195" s="11">
        <f t="shared" si="49"/>
        <v>5643777</v>
      </c>
      <c r="S195" s="8">
        <f t="shared" si="49"/>
        <v>28361647916.93</v>
      </c>
      <c r="U195" s="6">
        <f t="shared" si="39"/>
        <v>0.91141513000052865</v>
      </c>
      <c r="V195" s="6">
        <f t="shared" si="39"/>
        <v>0.91245147761867273</v>
      </c>
      <c r="W195" s="6">
        <f t="shared" si="39"/>
        <v>0.47147258541093939</v>
      </c>
      <c r="Y195" s="8">
        <f t="shared" si="47"/>
        <v>18096746025084.262</v>
      </c>
      <c r="Z195" s="15" t="s">
        <v>270</v>
      </c>
      <c r="AA195" s="15" t="s">
        <v>270</v>
      </c>
      <c r="AB195" s="15" t="s">
        <v>270</v>
      </c>
      <c r="AC195" s="15" t="s">
        <v>270</v>
      </c>
    </row>
    <row r="196" spans="1:29">
      <c r="A196" t="s">
        <v>161</v>
      </c>
      <c r="B196" t="str">
        <f t="shared" si="38"/>
        <v>Top 5% to 10%</v>
      </c>
      <c r="C196" s="2">
        <v>616550</v>
      </c>
      <c r="D196" s="2">
        <v>54856</v>
      </c>
      <c r="E196" s="3">
        <v>1575367518.6500015</v>
      </c>
      <c r="G196" s="7">
        <f t="shared" si="40"/>
        <v>2555.1334338658689</v>
      </c>
      <c r="H196" s="7">
        <f t="shared" si="41"/>
        <v>30661.601206390427</v>
      </c>
      <c r="I196" s="7">
        <f t="shared" si="42"/>
        <v>28718.235355293888</v>
      </c>
      <c r="J196" s="2">
        <f t="shared" si="43"/>
        <v>51379.166666666664</v>
      </c>
      <c r="K196" s="18">
        <f t="shared" si="44"/>
        <v>11.239426863059647</v>
      </c>
      <c r="M196" s="5">
        <f t="shared" si="45"/>
        <v>9.0396150518306934E-3</v>
      </c>
      <c r="N196" s="5">
        <f t="shared" si="45"/>
        <v>8.8687838403696505E-3</v>
      </c>
      <c r="O196" s="6">
        <f t="shared" si="45"/>
        <v>2.6188273656234374E-2</v>
      </c>
      <c r="Q196" s="11">
        <f t="shared" si="49"/>
        <v>62779927</v>
      </c>
      <c r="R196" s="11">
        <f t="shared" si="49"/>
        <v>5698633</v>
      </c>
      <c r="S196" s="8">
        <f t="shared" si="49"/>
        <v>29937015435.580002</v>
      </c>
      <c r="U196" s="6">
        <f t="shared" si="39"/>
        <v>0.92045474505235936</v>
      </c>
      <c r="V196" s="6">
        <f t="shared" si="39"/>
        <v>0.92132026145904233</v>
      </c>
      <c r="W196" s="6">
        <f t="shared" si="39"/>
        <v>0.49766085906717372</v>
      </c>
      <c r="Y196" s="8">
        <f t="shared" si="47"/>
        <v>20712059530313.816</v>
      </c>
      <c r="Z196" s="15" t="s">
        <v>270</v>
      </c>
      <c r="AA196" s="15" t="s">
        <v>270</v>
      </c>
      <c r="AB196" s="15" t="s">
        <v>270</v>
      </c>
      <c r="AC196" s="15" t="s">
        <v>270</v>
      </c>
    </row>
    <row r="197" spans="1:29">
      <c r="A197" t="s">
        <v>162</v>
      </c>
      <c r="B197" t="str">
        <f t="shared" si="38"/>
        <v>Top 5% to 10%</v>
      </c>
      <c r="C197" s="2">
        <v>632291</v>
      </c>
      <c r="D197" s="2">
        <v>56566</v>
      </c>
      <c r="E197" s="3">
        <v>1779968648.8399963</v>
      </c>
      <c r="G197" s="7">
        <f t="shared" si="40"/>
        <v>2815.1098921857124</v>
      </c>
      <c r="H197" s="7">
        <f t="shared" si="41"/>
        <v>33781.318706228551</v>
      </c>
      <c r="I197" s="7">
        <f t="shared" si="42"/>
        <v>31467.111848813711</v>
      </c>
      <c r="J197" s="2">
        <f t="shared" si="43"/>
        <v>52690.916666666664</v>
      </c>
      <c r="K197" s="18">
        <f t="shared" si="44"/>
        <v>11.177933741116572</v>
      </c>
      <c r="M197" s="5">
        <f t="shared" si="45"/>
        <v>9.2704034396838553E-3</v>
      </c>
      <c r="N197" s="5">
        <f t="shared" si="45"/>
        <v>9.1452462212766091E-3</v>
      </c>
      <c r="O197" s="6">
        <f t="shared" si="45"/>
        <v>2.9589480247304657E-2</v>
      </c>
      <c r="Q197" s="11">
        <f t="shared" si="49"/>
        <v>63412218</v>
      </c>
      <c r="R197" s="11">
        <f t="shared" si="49"/>
        <v>5755199</v>
      </c>
      <c r="S197" s="8">
        <f t="shared" si="49"/>
        <v>31716984084.419998</v>
      </c>
      <c r="U197" s="6">
        <f t="shared" si="39"/>
        <v>0.92972514849204324</v>
      </c>
      <c r="V197" s="6">
        <f t="shared" si="39"/>
        <v>0.93046550768031899</v>
      </c>
      <c r="W197" s="6">
        <f t="shared" si="39"/>
        <v>0.5272503393144784</v>
      </c>
      <c r="Y197" s="8">
        <f t="shared" si="47"/>
        <v>28354514966600.457</v>
      </c>
      <c r="Z197" s="15" t="s">
        <v>270</v>
      </c>
      <c r="AA197" s="15" t="s">
        <v>270</v>
      </c>
      <c r="AB197" s="15" t="s">
        <v>270</v>
      </c>
      <c r="AC197" s="15" t="s">
        <v>270</v>
      </c>
    </row>
    <row r="198" spans="1:29">
      <c r="A198" t="s">
        <v>163</v>
      </c>
      <c r="B198" t="str">
        <f t="shared" si="38"/>
        <v>Top 5% to 10%</v>
      </c>
      <c r="C198" s="2">
        <v>548179</v>
      </c>
      <c r="D198" s="2">
        <v>49126</v>
      </c>
      <c r="E198" s="3">
        <v>1692939698.5500031</v>
      </c>
      <c r="G198" s="7">
        <f t="shared" si="40"/>
        <v>3088.2972506243455</v>
      </c>
      <c r="H198" s="7">
        <f t="shared" si="41"/>
        <v>37059.567007492144</v>
      </c>
      <c r="I198" s="7">
        <f t="shared" si="42"/>
        <v>34461.175315515269</v>
      </c>
      <c r="J198" s="2">
        <f t="shared" si="43"/>
        <v>45681.583333333336</v>
      </c>
      <c r="K198" s="18">
        <f t="shared" si="44"/>
        <v>11.15863290314701</v>
      </c>
      <c r="M198" s="5">
        <f t="shared" si="45"/>
        <v>8.0371861803543877E-3</v>
      </c>
      <c r="N198" s="5">
        <f t="shared" si="45"/>
        <v>7.9423923534708962E-3</v>
      </c>
      <c r="O198" s="6">
        <f t="shared" si="45"/>
        <v>2.8142746111157017E-2</v>
      </c>
      <c r="Q198" s="11">
        <f t="shared" si="49"/>
        <v>63960397</v>
      </c>
      <c r="R198" s="11">
        <f t="shared" si="49"/>
        <v>5804325</v>
      </c>
      <c r="S198" s="8">
        <f t="shared" si="49"/>
        <v>33409923782.970001</v>
      </c>
      <c r="U198" s="6">
        <f t="shared" si="39"/>
        <v>0.93776233467239767</v>
      </c>
      <c r="V198" s="6">
        <f t="shared" si="39"/>
        <v>0.93840790003378982</v>
      </c>
      <c r="W198" s="6">
        <f t="shared" si="39"/>
        <v>0.55539308542563537</v>
      </c>
      <c r="Y198" s="8">
        <f t="shared" si="47"/>
        <v>32021467378355.777</v>
      </c>
      <c r="Z198" s="15" t="s">
        <v>270</v>
      </c>
      <c r="AA198" s="15" t="s">
        <v>270</v>
      </c>
      <c r="AB198" s="15" t="s">
        <v>270</v>
      </c>
      <c r="AC198" s="15" t="s">
        <v>270</v>
      </c>
    </row>
    <row r="199" spans="1:29">
      <c r="A199" t="s">
        <v>164</v>
      </c>
      <c r="B199" t="str">
        <f t="shared" si="38"/>
        <v>Top 5% to 10%</v>
      </c>
      <c r="C199" s="2">
        <v>604910</v>
      </c>
      <c r="D199" s="2">
        <v>54417</v>
      </c>
      <c r="E199" s="3">
        <v>2063974293.2099991</v>
      </c>
      <c r="G199" s="7">
        <f t="shared" si="40"/>
        <v>3412.0353328759634</v>
      </c>
      <c r="H199" s="7">
        <f t="shared" si="41"/>
        <v>40944.423994511562</v>
      </c>
      <c r="I199" s="7">
        <f t="shared" si="42"/>
        <v>37928.851153316042</v>
      </c>
      <c r="J199" s="2">
        <f t="shared" si="43"/>
        <v>50409.166666666664</v>
      </c>
      <c r="K199" s="18">
        <f t="shared" si="44"/>
        <v>11.116195306613742</v>
      </c>
      <c r="M199" s="5">
        <f t="shared" si="45"/>
        <v>8.868953922638723E-3</v>
      </c>
      <c r="N199" s="5">
        <f t="shared" si="45"/>
        <v>8.7978089952128365E-3</v>
      </c>
      <c r="O199" s="6">
        <f t="shared" si="45"/>
        <v>3.4310675426605049E-2</v>
      </c>
      <c r="Q199" s="11">
        <f t="shared" si="49"/>
        <v>64565307</v>
      </c>
      <c r="R199" s="11">
        <f t="shared" si="49"/>
        <v>5858742</v>
      </c>
      <c r="S199" s="8">
        <f t="shared" si="49"/>
        <v>35473898076.18</v>
      </c>
      <c r="U199" s="6">
        <f t="shared" si="39"/>
        <v>0.94663128859503631</v>
      </c>
      <c r="V199" s="6">
        <f t="shared" si="39"/>
        <v>0.9472057090290027</v>
      </c>
      <c r="W199" s="6">
        <f t="shared" si="39"/>
        <v>0.58970376085224052</v>
      </c>
      <c r="Y199" s="8">
        <f t="shared" si="47"/>
        <v>46465809051295.133</v>
      </c>
      <c r="Z199" s="15" t="s">
        <v>270</v>
      </c>
      <c r="AA199" s="15" t="s">
        <v>270</v>
      </c>
      <c r="AB199" s="15" t="s">
        <v>270</v>
      </c>
      <c r="AC199" s="15" t="s">
        <v>270</v>
      </c>
    </row>
    <row r="200" spans="1:29">
      <c r="A200" t="s">
        <v>165</v>
      </c>
      <c r="B200" t="str">
        <f t="shared" si="38"/>
        <v xml:space="preserve">Top 5% </v>
      </c>
      <c r="C200" s="2">
        <v>593513</v>
      </c>
      <c r="D200" s="2">
        <v>53489</v>
      </c>
      <c r="E200" s="3">
        <v>2267884047.1500015</v>
      </c>
      <c r="G200" s="7">
        <f t="shared" si="40"/>
        <v>3821.1194146547787</v>
      </c>
      <c r="H200" s="7">
        <f t="shared" si="41"/>
        <v>45853.432975857344</v>
      </c>
      <c r="I200" s="7">
        <f t="shared" si="42"/>
        <v>42399.073588027473</v>
      </c>
      <c r="J200" s="2">
        <f t="shared" si="43"/>
        <v>49459.416666666664</v>
      </c>
      <c r="K200" s="18">
        <f t="shared" si="44"/>
        <v>11.095982351511525</v>
      </c>
      <c r="M200" s="5">
        <f t="shared" si="45"/>
        <v>8.7018555644427717E-3</v>
      </c>
      <c r="N200" s="5">
        <f t="shared" si="45"/>
        <v>8.6477756095510484E-3</v>
      </c>
      <c r="O200" s="6">
        <f t="shared" si="45"/>
        <v>3.7700388858003149E-2</v>
      </c>
      <c r="Q200" s="11">
        <f t="shared" si="49"/>
        <v>65158820</v>
      </c>
      <c r="R200" s="11">
        <f t="shared" si="49"/>
        <v>5912231</v>
      </c>
      <c r="S200" s="8">
        <f t="shared" si="49"/>
        <v>37741782123.330002</v>
      </c>
      <c r="U200" s="6">
        <f t="shared" si="39"/>
        <v>0.95533314415947912</v>
      </c>
      <c r="V200" s="6">
        <f t="shared" si="39"/>
        <v>0.95585348463855369</v>
      </c>
      <c r="W200" s="6">
        <f t="shared" si="39"/>
        <v>0.62740414971024361</v>
      </c>
      <c r="Y200" s="8">
        <f t="shared" si="47"/>
        <v>61525210417311.039</v>
      </c>
      <c r="Z200" s="15" t="s">
        <v>270</v>
      </c>
      <c r="AA200" s="15" t="s">
        <v>270</v>
      </c>
      <c r="AB200" s="15" t="s">
        <v>270</v>
      </c>
      <c r="AC200" s="15" t="s">
        <v>270</v>
      </c>
    </row>
    <row r="201" spans="1:29">
      <c r="A201" t="s">
        <v>166</v>
      </c>
      <c r="B201" t="str">
        <f t="shared" si="38"/>
        <v xml:space="preserve">Top 5% </v>
      </c>
      <c r="C201" s="2">
        <v>466429</v>
      </c>
      <c r="D201" s="2">
        <v>42095</v>
      </c>
      <c r="E201" s="3">
        <v>1995001132.2299957</v>
      </c>
      <c r="G201" s="7">
        <f t="shared" si="40"/>
        <v>4277.1807332519975</v>
      </c>
      <c r="H201" s="7">
        <f t="shared" si="41"/>
        <v>51326.168799023973</v>
      </c>
      <c r="I201" s="7">
        <f t="shared" si="42"/>
        <v>47392.828892504949</v>
      </c>
      <c r="J201" s="2">
        <f t="shared" si="43"/>
        <v>38869.083333333336</v>
      </c>
      <c r="K201" s="18">
        <f t="shared" si="44"/>
        <v>11.080389594963773</v>
      </c>
      <c r="M201" s="5">
        <f t="shared" si="45"/>
        <v>6.8385996415705761E-3</v>
      </c>
      <c r="N201" s="5">
        <f t="shared" si="45"/>
        <v>6.805663113613105E-3</v>
      </c>
      <c r="O201" s="6">
        <f t="shared" si="45"/>
        <v>3.3164093442848194E-2</v>
      </c>
      <c r="Q201" s="11">
        <f t="shared" si="49"/>
        <v>65625249</v>
      </c>
      <c r="R201" s="11">
        <f t="shared" si="49"/>
        <v>5954326</v>
      </c>
      <c r="S201" s="8">
        <f t="shared" si="49"/>
        <v>39736783255.559998</v>
      </c>
      <c r="U201" s="6">
        <f t="shared" si="39"/>
        <v>0.96217174380104975</v>
      </c>
      <c r="V201" s="6">
        <f t="shared" si="39"/>
        <v>0.96265914775216688</v>
      </c>
      <c r="W201" s="6">
        <f t="shared" si="39"/>
        <v>0.66056824315309182</v>
      </c>
      <c r="Y201" s="8">
        <f t="shared" si="47"/>
        <v>64520657818967.898</v>
      </c>
      <c r="Z201" s="15" t="s">
        <v>270</v>
      </c>
      <c r="AA201" s="15" t="s">
        <v>270</v>
      </c>
      <c r="AB201" s="15" t="s">
        <v>270</v>
      </c>
      <c r="AC201" s="15" t="s">
        <v>270</v>
      </c>
    </row>
    <row r="202" spans="1:29">
      <c r="A202" t="s">
        <v>167</v>
      </c>
      <c r="B202" t="str">
        <f t="shared" si="38"/>
        <v xml:space="preserve">Top 5% </v>
      </c>
      <c r="C202" s="2">
        <v>375745</v>
      </c>
      <c r="D202" s="2">
        <v>33856</v>
      </c>
      <c r="E202" s="3">
        <v>1774255433.7400055</v>
      </c>
      <c r="G202" s="7">
        <f t="shared" si="40"/>
        <v>4721.9668491663379</v>
      </c>
      <c r="H202" s="7">
        <f t="shared" si="41"/>
        <v>56663.602189996054</v>
      </c>
      <c r="I202" s="7">
        <f t="shared" si="42"/>
        <v>52405.937905836647</v>
      </c>
      <c r="J202" s="2">
        <f t="shared" si="43"/>
        <v>31312.083333333332</v>
      </c>
      <c r="K202" s="18">
        <f t="shared" si="44"/>
        <v>11.098328213610586</v>
      </c>
      <c r="M202" s="5">
        <f t="shared" si="45"/>
        <v>5.5090262876492163E-3</v>
      </c>
      <c r="N202" s="5">
        <f t="shared" si="45"/>
        <v>5.4736317941438475E-3</v>
      </c>
      <c r="O202" s="6">
        <f t="shared" si="45"/>
        <v>2.9494506065899859E-2</v>
      </c>
      <c r="Q202" s="11">
        <f t="shared" ref="Q202:S217" si="50">+Q201+C202</f>
        <v>66000994</v>
      </c>
      <c r="R202" s="11">
        <f t="shared" si="50"/>
        <v>5988182</v>
      </c>
      <c r="S202" s="8">
        <f t="shared" si="50"/>
        <v>41511038689.300003</v>
      </c>
      <c r="U202" s="6">
        <f t="shared" si="39"/>
        <v>0.9676807700886989</v>
      </c>
      <c r="V202" s="6">
        <f t="shared" si="39"/>
        <v>0.96813277954631072</v>
      </c>
      <c r="W202" s="6">
        <f t="shared" si="39"/>
        <v>0.69006274921899169</v>
      </c>
      <c r="Y202" s="8">
        <f t="shared" si="47"/>
        <v>66486716978878.961</v>
      </c>
      <c r="Z202" s="15" t="s">
        <v>270</v>
      </c>
      <c r="AA202" s="15" t="s">
        <v>270</v>
      </c>
      <c r="AB202" s="15" t="s">
        <v>270</v>
      </c>
      <c r="AC202" s="15" t="s">
        <v>270</v>
      </c>
    </row>
    <row r="203" spans="1:29">
      <c r="A203" t="s">
        <v>168</v>
      </c>
      <c r="B203" t="str">
        <f t="shared" si="38"/>
        <v xml:space="preserve">Top 5% </v>
      </c>
      <c r="C203" s="2">
        <v>308754</v>
      </c>
      <c r="D203" s="2">
        <v>27778</v>
      </c>
      <c r="E203" s="3">
        <v>1594849832.4699936</v>
      </c>
      <c r="G203" s="7">
        <f t="shared" si="40"/>
        <v>5165.4386096050366</v>
      </c>
      <c r="H203" s="7">
        <f t="shared" si="41"/>
        <v>61985.263315260439</v>
      </c>
      <c r="I203" s="7">
        <f t="shared" si="42"/>
        <v>57414.134655842521</v>
      </c>
      <c r="J203" s="2">
        <f t="shared" si="43"/>
        <v>25729.5</v>
      </c>
      <c r="K203" s="18">
        <f t="shared" si="44"/>
        <v>11.115055079559363</v>
      </c>
      <c r="M203" s="5">
        <f t="shared" si="45"/>
        <v>4.5268304366441227E-3</v>
      </c>
      <c r="N203" s="5">
        <f t="shared" si="45"/>
        <v>4.4909777876219227E-3</v>
      </c>
      <c r="O203" s="6">
        <f t="shared" si="45"/>
        <v>2.651213977619336E-2</v>
      </c>
      <c r="Q203" s="11">
        <f t="shared" si="50"/>
        <v>66309748</v>
      </c>
      <c r="R203" s="11">
        <f t="shared" si="50"/>
        <v>6015960</v>
      </c>
      <c r="S203" s="8">
        <f t="shared" si="50"/>
        <v>43105888521.769997</v>
      </c>
      <c r="U203" s="6">
        <f t="shared" si="39"/>
        <v>0.97220760052534305</v>
      </c>
      <c r="V203" s="6">
        <f t="shared" si="39"/>
        <v>0.97262375733393258</v>
      </c>
      <c r="W203" s="6">
        <f t="shared" si="39"/>
        <v>0.71657488899518507</v>
      </c>
      <c r="Y203" s="8">
        <f t="shared" si="47"/>
        <v>67980420611467.414</v>
      </c>
      <c r="Z203" s="15" t="s">
        <v>270</v>
      </c>
      <c r="AA203" s="15" t="s">
        <v>270</v>
      </c>
      <c r="AB203" s="15" t="s">
        <v>270</v>
      </c>
      <c r="AC203" s="15" t="s">
        <v>270</v>
      </c>
    </row>
    <row r="204" spans="1:29">
      <c r="A204" t="s">
        <v>169</v>
      </c>
      <c r="B204" t="str">
        <f t="shared" si="38"/>
        <v xml:space="preserve">Top 5% </v>
      </c>
      <c r="C204" s="2">
        <v>483776</v>
      </c>
      <c r="D204" s="2">
        <v>43412</v>
      </c>
      <c r="E204" s="3">
        <v>2810804409.5800018</v>
      </c>
      <c r="G204" s="7">
        <f t="shared" si="40"/>
        <v>5810.1361158470072</v>
      </c>
      <c r="H204" s="7">
        <f t="shared" si="41"/>
        <v>69721.63339016409</v>
      </c>
      <c r="I204" s="7">
        <f t="shared" si="42"/>
        <v>64747.176116741954</v>
      </c>
      <c r="J204" s="2">
        <f t="shared" si="43"/>
        <v>40314.666666666664</v>
      </c>
      <c r="K204" s="18">
        <f t="shared" si="44"/>
        <v>11.14383119874689</v>
      </c>
      <c r="M204" s="5">
        <f t="shared" si="45"/>
        <v>7.0929345735373378E-3</v>
      </c>
      <c r="N204" s="5">
        <f t="shared" si="45"/>
        <v>7.0185876490835514E-3</v>
      </c>
      <c r="O204" s="6">
        <f t="shared" si="45"/>
        <v>4.6725677786800486E-2</v>
      </c>
      <c r="Q204" s="11">
        <f t="shared" si="50"/>
        <v>66793524</v>
      </c>
      <c r="R204" s="11">
        <f t="shared" si="50"/>
        <v>6059372</v>
      </c>
      <c r="S204" s="8">
        <f t="shared" si="50"/>
        <v>45916692931.349998</v>
      </c>
      <c r="U204" s="6">
        <f t="shared" si="39"/>
        <v>0.97930053509888038</v>
      </c>
      <c r="V204" s="6">
        <f t="shared" si="39"/>
        <v>0.97964234498301617</v>
      </c>
      <c r="W204" s="6">
        <f t="shared" si="39"/>
        <v>0.76330056678198555</v>
      </c>
      <c r="Y204" s="8">
        <f t="shared" si="47"/>
        <v>140992245161604.22</v>
      </c>
      <c r="Z204" s="15" t="s">
        <v>270</v>
      </c>
      <c r="AA204" s="15" t="s">
        <v>270</v>
      </c>
      <c r="AB204" s="15" t="s">
        <v>270</v>
      </c>
      <c r="AC204" s="15" t="s">
        <v>270</v>
      </c>
    </row>
    <row r="205" spans="1:29">
      <c r="A205" t="s">
        <v>170</v>
      </c>
      <c r="B205" t="str">
        <f t="shared" si="38"/>
        <v xml:space="preserve">Top 5% </v>
      </c>
      <c r="C205" s="2">
        <v>342585</v>
      </c>
      <c r="D205" s="2">
        <v>30629</v>
      </c>
      <c r="E205" s="3">
        <v>2287557641.3199997</v>
      </c>
      <c r="G205" s="7">
        <f t="shared" si="40"/>
        <v>6677.3432617306644</v>
      </c>
      <c r="H205" s="7">
        <f t="shared" si="41"/>
        <v>80128.119140767973</v>
      </c>
      <c r="I205" s="7">
        <f t="shared" si="42"/>
        <v>74686.004809820748</v>
      </c>
      <c r="J205" s="2">
        <f t="shared" si="43"/>
        <v>28548.75</v>
      </c>
      <c r="K205" s="18">
        <f t="shared" si="44"/>
        <v>11.184988083189134</v>
      </c>
      <c r="M205" s="5">
        <f t="shared" si="45"/>
        <v>5.0228473319786204E-3</v>
      </c>
      <c r="N205" s="5">
        <f t="shared" si="45"/>
        <v>4.9519100963738155E-3</v>
      </c>
      <c r="O205" s="6">
        <f t="shared" si="45"/>
        <v>3.8027434745281009E-2</v>
      </c>
      <c r="Q205" s="11">
        <f t="shared" si="50"/>
        <v>67136109</v>
      </c>
      <c r="R205" s="11">
        <f t="shared" si="50"/>
        <v>6090001</v>
      </c>
      <c r="S205" s="8">
        <f t="shared" si="50"/>
        <v>48204250572.669998</v>
      </c>
      <c r="U205" s="6">
        <f t="shared" si="39"/>
        <v>0.98432338243085904</v>
      </c>
      <c r="V205" s="6">
        <f t="shared" si="39"/>
        <v>0.98459425507939002</v>
      </c>
      <c r="W205" s="6">
        <f t="shared" si="39"/>
        <v>0.80132800152726658</v>
      </c>
      <c r="Y205" s="8">
        <f t="shared" si="47"/>
        <v>138073887064849.84</v>
      </c>
      <c r="Z205" s="15" t="s">
        <v>270</v>
      </c>
      <c r="AA205" s="15" t="s">
        <v>270</v>
      </c>
      <c r="AB205" s="15" t="s">
        <v>270</v>
      </c>
      <c r="AC205" s="15" t="s">
        <v>270</v>
      </c>
    </row>
    <row r="206" spans="1:29">
      <c r="A206" t="s">
        <v>171</v>
      </c>
      <c r="B206" t="str">
        <f t="shared" si="38"/>
        <v xml:space="preserve">Top 5% </v>
      </c>
      <c r="C206" s="2">
        <v>242196</v>
      </c>
      <c r="D206" s="2">
        <v>21609</v>
      </c>
      <c r="E206" s="3">
        <v>1830140613.5400009</v>
      </c>
      <c r="G206" s="7">
        <f t="shared" si="40"/>
        <v>7556.4444232770193</v>
      </c>
      <c r="H206" s="7">
        <f t="shared" si="41"/>
        <v>90677.333079324235</v>
      </c>
      <c r="I206" s="7">
        <f t="shared" si="42"/>
        <v>84693.443173677675</v>
      </c>
      <c r="J206" s="2">
        <f t="shared" si="43"/>
        <v>20183</v>
      </c>
      <c r="K206" s="18">
        <f t="shared" si="44"/>
        <v>11.208107732889074</v>
      </c>
      <c r="M206" s="5">
        <f t="shared" si="45"/>
        <v>3.5509830623520994E-3</v>
      </c>
      <c r="N206" s="5">
        <f t="shared" si="45"/>
        <v>3.4936114555663518E-3</v>
      </c>
      <c r="O206" s="6">
        <f t="shared" si="45"/>
        <v>3.0423518734121118E-2</v>
      </c>
      <c r="Q206" s="11">
        <f t="shared" si="50"/>
        <v>67378305</v>
      </c>
      <c r="R206" s="11">
        <f t="shared" si="50"/>
        <v>6111610</v>
      </c>
      <c r="S206" s="8">
        <f t="shared" si="50"/>
        <v>50034391186.209999</v>
      </c>
      <c r="U206" s="6">
        <f t="shared" si="39"/>
        <v>0.98787436549321106</v>
      </c>
      <c r="V206" s="6">
        <f t="shared" si="39"/>
        <v>0.98808786653495628</v>
      </c>
      <c r="W206" s="6">
        <f t="shared" si="39"/>
        <v>0.83175152026138766</v>
      </c>
      <c r="Y206" s="8">
        <f t="shared" si="47"/>
        <v>129473714763228.25</v>
      </c>
      <c r="Z206" s="15" t="s">
        <v>270</v>
      </c>
      <c r="AA206" s="15" t="s">
        <v>270</v>
      </c>
      <c r="AB206" s="15" t="s">
        <v>270</v>
      </c>
      <c r="AC206" s="15" t="s">
        <v>270</v>
      </c>
    </row>
    <row r="207" spans="1:29">
      <c r="A207" t="s">
        <v>172</v>
      </c>
      <c r="B207" t="str">
        <f t="shared" si="38"/>
        <v xml:space="preserve">Top 5% </v>
      </c>
      <c r="C207" s="2">
        <v>194709</v>
      </c>
      <c r="D207" s="2">
        <v>17357</v>
      </c>
      <c r="E207" s="3">
        <v>1647769677.2799988</v>
      </c>
      <c r="G207" s="7">
        <f t="shared" si="40"/>
        <v>8462.729906064942</v>
      </c>
      <c r="H207" s="7">
        <f t="shared" si="41"/>
        <v>101552.7588727793</v>
      </c>
      <c r="I207" s="7">
        <f t="shared" si="42"/>
        <v>94934.013785792398</v>
      </c>
      <c r="J207" s="2">
        <f t="shared" si="43"/>
        <v>16225.75</v>
      </c>
      <c r="K207" s="18">
        <f t="shared" si="44"/>
        <v>11.217894797488045</v>
      </c>
      <c r="M207" s="5">
        <f t="shared" si="45"/>
        <v>2.8547472340068165E-3</v>
      </c>
      <c r="N207" s="5">
        <f t="shared" si="45"/>
        <v>2.8061740031591082E-3</v>
      </c>
      <c r="O207" s="6">
        <f t="shared" si="45"/>
        <v>2.739185791264287E-2</v>
      </c>
      <c r="Q207" s="11">
        <f t="shared" si="50"/>
        <v>67573014</v>
      </c>
      <c r="R207" s="11">
        <f t="shared" si="50"/>
        <v>6128967</v>
      </c>
      <c r="S207" s="8">
        <f t="shared" si="50"/>
        <v>51682160863.489998</v>
      </c>
      <c r="U207" s="6">
        <f t="shared" si="39"/>
        <v>0.99072911272721786</v>
      </c>
      <c r="V207" s="6">
        <f t="shared" si="39"/>
        <v>0.99089404053811547</v>
      </c>
      <c r="W207" s="6">
        <f t="shared" si="39"/>
        <v>0.85914337817403053</v>
      </c>
      <c r="Y207" s="8">
        <f t="shared" si="47"/>
        <v>134274052417787.98</v>
      </c>
      <c r="Z207" s="15" t="s">
        <v>270</v>
      </c>
      <c r="AA207" s="15" t="s">
        <v>270</v>
      </c>
      <c r="AB207" s="15" t="s">
        <v>270</v>
      </c>
      <c r="AC207" s="15" t="s">
        <v>270</v>
      </c>
    </row>
    <row r="208" spans="1:29">
      <c r="A208" t="s">
        <v>213</v>
      </c>
      <c r="B208" t="str">
        <f t="shared" si="38"/>
        <v xml:space="preserve">Top 5% </v>
      </c>
      <c r="C208" s="2">
        <v>196361</v>
      </c>
      <c r="D208" s="2">
        <v>17462</v>
      </c>
      <c r="E208" s="3">
        <v>1865375248.1399994</v>
      </c>
      <c r="G208" s="7">
        <f t="shared" si="40"/>
        <v>9499.7237136702261</v>
      </c>
      <c r="H208" s="7">
        <f t="shared" si="41"/>
        <v>113996.68456404272</v>
      </c>
      <c r="I208" s="7">
        <f t="shared" si="42"/>
        <v>106824.83381857745</v>
      </c>
      <c r="J208" s="2">
        <f t="shared" si="43"/>
        <v>16363.416666666666</v>
      </c>
      <c r="K208" s="18">
        <f t="shared" si="44"/>
        <v>11.245046386439125</v>
      </c>
      <c r="M208" s="5">
        <f t="shared" si="45"/>
        <v>2.8789682121361233E-3</v>
      </c>
      <c r="N208" s="5">
        <f t="shared" si="45"/>
        <v>2.8231497633902374E-3</v>
      </c>
      <c r="O208" s="6">
        <f t="shared" si="45"/>
        <v>3.1009245075535669E-2</v>
      </c>
      <c r="Q208" s="11">
        <f t="shared" si="50"/>
        <v>67769375</v>
      </c>
      <c r="R208" s="11">
        <f t="shared" si="50"/>
        <v>6146429</v>
      </c>
      <c r="S208" s="8">
        <f t="shared" si="50"/>
        <v>53547536111.629997</v>
      </c>
      <c r="U208" s="6">
        <f t="shared" si="39"/>
        <v>0.99360808093935404</v>
      </c>
      <c r="V208" s="6">
        <f t="shared" si="39"/>
        <v>0.99371719030150563</v>
      </c>
      <c r="W208" s="6">
        <f t="shared" si="39"/>
        <v>0.89015262324956623</v>
      </c>
      <c r="Y208" s="8">
        <f t="shared" si="47"/>
        <v>174994362029595.63</v>
      </c>
      <c r="Z208" s="15" t="s">
        <v>270</v>
      </c>
      <c r="AA208" s="15" t="s">
        <v>270</v>
      </c>
      <c r="AB208" s="15" t="s">
        <v>270</v>
      </c>
      <c r="AC208" s="15" t="s">
        <v>270</v>
      </c>
    </row>
    <row r="209" spans="1:29">
      <c r="A209" t="s">
        <v>173</v>
      </c>
      <c r="B209" t="str">
        <f t="shared" si="38"/>
        <v xml:space="preserve">Top 5% </v>
      </c>
      <c r="C209" s="2">
        <v>126480</v>
      </c>
      <c r="D209" s="2">
        <v>11247</v>
      </c>
      <c r="E209" s="3">
        <v>1372288854.3300018</v>
      </c>
      <c r="G209" s="7">
        <f t="shared" si="40"/>
        <v>10849.848626897548</v>
      </c>
      <c r="H209" s="7">
        <f t="shared" si="41"/>
        <v>130198.18352277059</v>
      </c>
      <c r="I209" s="7">
        <f t="shared" si="42"/>
        <v>122013.76850093374</v>
      </c>
      <c r="J209" s="2">
        <f t="shared" si="43"/>
        <v>10540</v>
      </c>
      <c r="K209" s="18">
        <f t="shared" si="44"/>
        <v>11.245665510802882</v>
      </c>
      <c r="M209" s="5">
        <f t="shared" si="45"/>
        <v>1.8544003110137802E-3</v>
      </c>
      <c r="N209" s="5">
        <f t="shared" si="45"/>
        <v>1.8183464316143625E-3</v>
      </c>
      <c r="O209" s="6">
        <f t="shared" si="45"/>
        <v>2.2812375923169415E-2</v>
      </c>
      <c r="Q209" s="11">
        <f t="shared" si="50"/>
        <v>67895855</v>
      </c>
      <c r="R209" s="11">
        <f t="shared" si="50"/>
        <v>6157676</v>
      </c>
      <c r="S209" s="8">
        <f t="shared" si="50"/>
        <v>54919824965.959999</v>
      </c>
      <c r="U209" s="6">
        <f t="shared" si="39"/>
        <v>0.99546248125036785</v>
      </c>
      <c r="V209" s="6">
        <f t="shared" si="39"/>
        <v>0.99553553673312001</v>
      </c>
      <c r="W209" s="6">
        <f t="shared" si="39"/>
        <v>0.91296499917273555</v>
      </c>
      <c r="Y209" s="8">
        <f t="shared" si="47"/>
        <v>150802340908593.19</v>
      </c>
      <c r="Z209" s="15" t="s">
        <v>270</v>
      </c>
      <c r="AA209" s="15" t="s">
        <v>270</v>
      </c>
      <c r="AB209" s="15" t="s">
        <v>270</v>
      </c>
      <c r="AC209" s="15" t="s">
        <v>270</v>
      </c>
    </row>
    <row r="210" spans="1:29">
      <c r="A210" t="s">
        <v>174</v>
      </c>
      <c r="B210" t="str">
        <f t="shared" si="38"/>
        <v xml:space="preserve">Top 5% </v>
      </c>
      <c r="C210" s="2">
        <v>105725</v>
      </c>
      <c r="D210" s="2">
        <v>9417</v>
      </c>
      <c r="E210" s="3">
        <v>1310134564.0400009</v>
      </c>
      <c r="G210" s="7">
        <f t="shared" si="40"/>
        <v>12391.908858264374</v>
      </c>
      <c r="H210" s="7">
        <f t="shared" si="41"/>
        <v>148702.90629917249</v>
      </c>
      <c r="I210" s="7">
        <f t="shared" si="42"/>
        <v>139124.40947647882</v>
      </c>
      <c r="J210" s="2">
        <f t="shared" si="43"/>
        <v>8810.4166666666661</v>
      </c>
      <c r="K210" s="18">
        <f t="shared" si="44"/>
        <v>11.227036211107571</v>
      </c>
      <c r="M210" s="5">
        <f t="shared" si="45"/>
        <v>1.5500986154485445E-3</v>
      </c>
      <c r="N210" s="5">
        <f t="shared" si="45"/>
        <v>1.5224831818718282E-3</v>
      </c>
      <c r="O210" s="6">
        <f t="shared" si="45"/>
        <v>2.1779148092993996E-2</v>
      </c>
      <c r="Q210" s="11">
        <f t="shared" si="50"/>
        <v>68001580</v>
      </c>
      <c r="R210" s="11">
        <f t="shared" si="50"/>
        <v>6167093</v>
      </c>
      <c r="S210" s="8">
        <f t="shared" si="50"/>
        <v>56229959530</v>
      </c>
      <c r="U210" s="6">
        <f t="shared" si="39"/>
        <v>0.99701257986581637</v>
      </c>
      <c r="V210" s="6">
        <f t="shared" si="39"/>
        <v>0.99705801991499188</v>
      </c>
      <c r="W210" s="6">
        <f t="shared" si="39"/>
        <v>0.93474414726572963</v>
      </c>
      <c r="Y210" s="8">
        <f t="shared" si="47"/>
        <v>168075548881571.81</v>
      </c>
      <c r="Z210" s="15" t="s">
        <v>270</v>
      </c>
      <c r="AA210" s="15" t="s">
        <v>270</v>
      </c>
      <c r="AB210" s="15" t="s">
        <v>270</v>
      </c>
      <c r="AC210" s="15" t="s">
        <v>270</v>
      </c>
    </row>
    <row r="211" spans="1:29">
      <c r="A211" t="s">
        <v>175</v>
      </c>
      <c r="B211" t="str">
        <f t="shared" si="38"/>
        <v xml:space="preserve">Top 5% </v>
      </c>
      <c r="C211" s="2">
        <v>76134</v>
      </c>
      <c r="D211" s="2">
        <v>6803</v>
      </c>
      <c r="E211" s="3">
        <v>1096879870.9000015</v>
      </c>
      <c r="G211" s="7">
        <f t="shared" si="40"/>
        <v>14407.22766306777</v>
      </c>
      <c r="H211" s="7">
        <f t="shared" si="41"/>
        <v>172886.73195681325</v>
      </c>
      <c r="I211" s="7">
        <f t="shared" si="42"/>
        <v>161234.73039835389</v>
      </c>
      <c r="J211" s="2">
        <f t="shared" si="43"/>
        <v>6344.5</v>
      </c>
      <c r="K211" s="18">
        <f t="shared" si="44"/>
        <v>11.191239159194472</v>
      </c>
      <c r="M211" s="5">
        <f t="shared" si="45"/>
        <v>1.1162469424313975E-3</v>
      </c>
      <c r="N211" s="5">
        <f t="shared" si="45"/>
        <v>1.0998675890701972E-3</v>
      </c>
      <c r="O211" s="6">
        <f t="shared" si="45"/>
        <v>1.8234088164874863E-2</v>
      </c>
      <c r="Q211" s="11">
        <f t="shared" si="50"/>
        <v>68077714</v>
      </c>
      <c r="R211" s="11">
        <f t="shared" si="50"/>
        <v>6173896</v>
      </c>
      <c r="S211" s="8">
        <f t="shared" si="50"/>
        <v>57326839400.900002</v>
      </c>
      <c r="U211" s="6">
        <f t="shared" si="39"/>
        <v>0.99812882680824777</v>
      </c>
      <c r="V211" s="6">
        <f t="shared" si="39"/>
        <v>0.99815788750406209</v>
      </c>
      <c r="W211" s="6">
        <f t="shared" si="39"/>
        <v>0.95297823543060445</v>
      </c>
      <c r="Y211" s="8">
        <f t="shared" si="47"/>
        <v>167128539685514.34</v>
      </c>
      <c r="Z211" s="15" t="s">
        <v>270</v>
      </c>
      <c r="AA211" s="15" t="s">
        <v>270</v>
      </c>
      <c r="AB211" s="15" t="s">
        <v>270</v>
      </c>
      <c r="AC211" s="15" t="s">
        <v>270</v>
      </c>
    </row>
    <row r="212" spans="1:29">
      <c r="A212" t="s">
        <v>176</v>
      </c>
      <c r="B212" t="str">
        <f t="shared" si="38"/>
        <v xml:space="preserve">Top 5% </v>
      </c>
      <c r="C212" s="2">
        <v>46838</v>
      </c>
      <c r="D212" s="2">
        <v>4158</v>
      </c>
      <c r="E212" s="3">
        <v>777914872.43000031</v>
      </c>
      <c r="G212" s="7">
        <f t="shared" si="40"/>
        <v>16608.627021435594</v>
      </c>
      <c r="H212" s="7">
        <f t="shared" si="41"/>
        <v>199303.52425722714</v>
      </c>
      <c r="I212" s="7">
        <f t="shared" si="42"/>
        <v>187088.71390812899</v>
      </c>
      <c r="J212" s="2">
        <f t="shared" si="43"/>
        <v>3903.1666666666665</v>
      </c>
      <c r="K212" s="18">
        <f t="shared" si="44"/>
        <v>11.264550264550264</v>
      </c>
      <c r="M212" s="5">
        <f t="shared" si="45"/>
        <v>6.8672044408019789E-4</v>
      </c>
      <c r="N212" s="5">
        <f t="shared" si="45"/>
        <v>6.7224010515270908E-4</v>
      </c>
      <c r="O212" s="6">
        <f t="shared" si="45"/>
        <v>1.2931742796061541E-2</v>
      </c>
      <c r="Q212" s="11">
        <f t="shared" si="50"/>
        <v>68124552</v>
      </c>
      <c r="R212" s="11">
        <f t="shared" si="50"/>
        <v>6178054</v>
      </c>
      <c r="S212" s="8">
        <f t="shared" si="50"/>
        <v>58104754273.330002</v>
      </c>
      <c r="U212" s="6">
        <f t="shared" si="39"/>
        <v>0.99881554725232802</v>
      </c>
      <c r="V212" s="6">
        <f t="shared" si="39"/>
        <v>0.99883012760921475</v>
      </c>
      <c r="W212" s="6">
        <f t="shared" si="39"/>
        <v>0.96590997822666602</v>
      </c>
      <c r="Y212" s="8">
        <f t="shared" si="47"/>
        <v>139011938947646.88</v>
      </c>
      <c r="Z212" s="15" t="s">
        <v>270</v>
      </c>
      <c r="AA212" s="15" t="s">
        <v>270</v>
      </c>
      <c r="AB212" s="15" t="s">
        <v>270</v>
      </c>
      <c r="AC212" s="15" t="s">
        <v>270</v>
      </c>
    </row>
    <row r="213" spans="1:29">
      <c r="A213" t="s">
        <v>177</v>
      </c>
      <c r="B213" t="str">
        <f t="shared" si="38"/>
        <v xml:space="preserve">Top 5% </v>
      </c>
      <c r="C213" s="2">
        <v>27732</v>
      </c>
      <c r="D213" s="2">
        <v>2473</v>
      </c>
      <c r="E213" s="3">
        <v>522135234.70999908</v>
      </c>
      <c r="G213" s="7">
        <f t="shared" si="40"/>
        <v>18827.896823525138</v>
      </c>
      <c r="H213" s="7">
        <f t="shared" si="41"/>
        <v>225934.76188230165</v>
      </c>
      <c r="I213" s="7">
        <f t="shared" si="42"/>
        <v>211134.34480792523</v>
      </c>
      <c r="J213" s="2">
        <f t="shared" si="43"/>
        <v>2311</v>
      </c>
      <c r="K213" s="18">
        <f t="shared" si="44"/>
        <v>11.213910230489285</v>
      </c>
      <c r="M213" s="5">
        <f t="shared" si="45"/>
        <v>4.0659574181715804E-4</v>
      </c>
      <c r="N213" s="5">
        <f t="shared" si="45"/>
        <v>3.9981957191982914E-4</v>
      </c>
      <c r="O213" s="6">
        <f t="shared" si="45"/>
        <v>8.6797653565088683E-3</v>
      </c>
      <c r="Q213" s="11">
        <f t="shared" si="50"/>
        <v>68152284</v>
      </c>
      <c r="R213" s="11">
        <f t="shared" si="50"/>
        <v>6180527</v>
      </c>
      <c r="S213" s="8">
        <f t="shared" si="50"/>
        <v>58626889508.040001</v>
      </c>
      <c r="U213" s="6">
        <f t="shared" si="39"/>
        <v>0.99922214299414513</v>
      </c>
      <c r="V213" s="6">
        <f t="shared" si="39"/>
        <v>0.99922994718113456</v>
      </c>
      <c r="W213" s="6">
        <f t="shared" si="39"/>
        <v>0.97458974358317485</v>
      </c>
      <c r="Y213" s="8">
        <f t="shared" si="47"/>
        <v>107175111424841.98</v>
      </c>
      <c r="Z213" s="15" t="s">
        <v>270</v>
      </c>
      <c r="AA213" s="15" t="s">
        <v>270</v>
      </c>
      <c r="AB213" s="15" t="s">
        <v>270</v>
      </c>
      <c r="AC213" s="15" t="s">
        <v>270</v>
      </c>
    </row>
    <row r="214" spans="1:29">
      <c r="A214" t="s">
        <v>178</v>
      </c>
      <c r="B214" t="str">
        <f t="shared" si="38"/>
        <v xml:space="preserve">Top 5% </v>
      </c>
      <c r="C214" s="2">
        <v>15652</v>
      </c>
      <c r="D214" s="2">
        <v>1398</v>
      </c>
      <c r="E214" s="3">
        <v>330615643.12000275</v>
      </c>
      <c r="G214" s="7">
        <f t="shared" si="40"/>
        <v>21122.900787120034</v>
      </c>
      <c r="H214" s="7">
        <f t="shared" si="41"/>
        <v>253474.80944544042</v>
      </c>
      <c r="I214" s="7">
        <f t="shared" si="42"/>
        <v>236491.87633762715</v>
      </c>
      <c r="J214" s="2">
        <f t="shared" si="43"/>
        <v>1304.3333333333333</v>
      </c>
      <c r="K214" s="18">
        <f t="shared" si="44"/>
        <v>11.195994277539342</v>
      </c>
      <c r="M214" s="5">
        <f t="shared" si="45"/>
        <v>2.2948350464885902E-4</v>
      </c>
      <c r="N214" s="5">
        <f t="shared" si="45"/>
        <v>2.2602012193446064E-4</v>
      </c>
      <c r="O214" s="6">
        <f t="shared" si="45"/>
        <v>5.4960209821249672E-3</v>
      </c>
      <c r="Q214" s="11">
        <f t="shared" si="50"/>
        <v>68167936</v>
      </c>
      <c r="R214" s="11">
        <f t="shared" si="50"/>
        <v>6181925</v>
      </c>
      <c r="S214" s="8">
        <f t="shared" si="50"/>
        <v>58957505151.160004</v>
      </c>
      <c r="U214" s="6">
        <f t="shared" si="39"/>
        <v>0.99945162649879393</v>
      </c>
      <c r="V214" s="6">
        <f t="shared" si="39"/>
        <v>0.99945596730306907</v>
      </c>
      <c r="W214" s="6">
        <f t="shared" si="39"/>
        <v>0.98008576456529983</v>
      </c>
      <c r="Y214" s="8">
        <f t="shared" si="47"/>
        <v>76950562285861.875</v>
      </c>
      <c r="Z214" s="15" t="s">
        <v>270</v>
      </c>
      <c r="AA214" s="15" t="s">
        <v>270</v>
      </c>
      <c r="AB214" s="15" t="s">
        <v>270</v>
      </c>
      <c r="AC214" s="15" t="s">
        <v>270</v>
      </c>
    </row>
    <row r="215" spans="1:29">
      <c r="A215" t="s">
        <v>179</v>
      </c>
      <c r="B215" t="str">
        <f t="shared" si="38"/>
        <v xml:space="preserve">Top 5% </v>
      </c>
      <c r="C215" s="2">
        <v>10357</v>
      </c>
      <c r="D215" s="2">
        <v>935</v>
      </c>
      <c r="E215" s="3">
        <v>244664369.6499939</v>
      </c>
      <c r="G215" s="7">
        <f t="shared" si="40"/>
        <v>23623.092560586454</v>
      </c>
      <c r="H215" s="7">
        <f t="shared" si="41"/>
        <v>283477.11072703742</v>
      </c>
      <c r="I215" s="7">
        <f t="shared" si="42"/>
        <v>261673.12262031433</v>
      </c>
      <c r="J215" s="2">
        <f t="shared" si="43"/>
        <v>863.08333333333337</v>
      </c>
      <c r="K215" s="18">
        <f t="shared" si="44"/>
        <v>11.077005347593582</v>
      </c>
      <c r="M215" s="5">
        <f t="shared" si="45"/>
        <v>1.5185028479735706E-4</v>
      </c>
      <c r="N215" s="5">
        <f t="shared" si="45"/>
        <v>1.5116510301052983E-4</v>
      </c>
      <c r="O215" s="6">
        <f t="shared" si="45"/>
        <v>4.0672017103760274E-3</v>
      </c>
      <c r="Q215" s="11">
        <f t="shared" si="50"/>
        <v>68178293</v>
      </c>
      <c r="R215" s="11">
        <f t="shared" si="50"/>
        <v>6182860</v>
      </c>
      <c r="S215" s="8">
        <f t="shared" si="50"/>
        <v>59202169520.809998</v>
      </c>
      <c r="U215" s="6">
        <f t="shared" si="39"/>
        <v>0.99960347678359129</v>
      </c>
      <c r="V215" s="6">
        <f t="shared" si="39"/>
        <v>0.99960713240607957</v>
      </c>
      <c r="W215" s="6">
        <f t="shared" si="39"/>
        <v>0.98415296627567583</v>
      </c>
      <c r="Y215" s="8">
        <f t="shared" si="47"/>
        <v>64274513738795.109</v>
      </c>
      <c r="Z215" s="15" t="s">
        <v>270</v>
      </c>
      <c r="AA215" s="15" t="s">
        <v>270</v>
      </c>
      <c r="AB215" s="15" t="s">
        <v>270</v>
      </c>
      <c r="AC215" s="15" t="s">
        <v>270</v>
      </c>
    </row>
    <row r="216" spans="1:29">
      <c r="A216" t="s">
        <v>180</v>
      </c>
      <c r="B216" t="str">
        <f t="shared" si="38"/>
        <v xml:space="preserve">Top 5% </v>
      </c>
      <c r="C216" s="2">
        <v>6950</v>
      </c>
      <c r="D216" s="2">
        <v>624</v>
      </c>
      <c r="E216" s="3">
        <v>178933566.27000427</v>
      </c>
      <c r="G216" s="7">
        <f t="shared" si="40"/>
        <v>25745.836873381908</v>
      </c>
      <c r="H216" s="7">
        <f t="shared" si="41"/>
        <v>308950.0424805829</v>
      </c>
      <c r="I216" s="7">
        <f t="shared" si="42"/>
        <v>286752.51004808379</v>
      </c>
      <c r="J216" s="2">
        <f t="shared" si="43"/>
        <v>579.16666666666663</v>
      </c>
      <c r="K216" s="18">
        <f t="shared" si="44"/>
        <v>11.137820512820513</v>
      </c>
      <c r="M216" s="5">
        <f t="shared" si="45"/>
        <v>1.0189818280792041E-4</v>
      </c>
      <c r="N216" s="5">
        <f t="shared" si="45"/>
        <v>1.008845179449953E-4</v>
      </c>
      <c r="O216" s="6">
        <f t="shared" si="45"/>
        <v>2.9745193704262844E-3</v>
      </c>
      <c r="Q216" s="11">
        <f t="shared" si="50"/>
        <v>68185243</v>
      </c>
      <c r="R216" s="11">
        <f t="shared" si="50"/>
        <v>6183484</v>
      </c>
      <c r="S216" s="8">
        <f t="shared" si="50"/>
        <v>59381103087.080002</v>
      </c>
      <c r="U216" s="6">
        <f t="shared" si="39"/>
        <v>0.99970537496639922</v>
      </c>
      <c r="V216" s="6">
        <f t="shared" si="39"/>
        <v>0.99970801692402456</v>
      </c>
      <c r="W216" s="6">
        <f t="shared" si="39"/>
        <v>0.98712748564610209</v>
      </c>
      <c r="Y216" s="8">
        <f t="shared" si="47"/>
        <v>51558846547622.688</v>
      </c>
      <c r="Z216" s="15" t="s">
        <v>270</v>
      </c>
      <c r="AA216" s="15" t="s">
        <v>270</v>
      </c>
      <c r="AB216" s="15" t="s">
        <v>270</v>
      </c>
      <c r="AC216" s="15" t="s">
        <v>270</v>
      </c>
    </row>
    <row r="217" spans="1:29">
      <c r="A217" t="s">
        <v>181</v>
      </c>
      <c r="B217" t="str">
        <f>IF(V217&lt;0.5,$B$11,IF(V217&lt;0.75,$B$12,IF(V217&lt;0.9,$B$13,IF(V217&lt;0.95,$B$14,$B$15))))</f>
        <v xml:space="preserve">Top 5% </v>
      </c>
      <c r="C217" s="2">
        <v>5603</v>
      </c>
      <c r="D217" s="2">
        <v>510</v>
      </c>
      <c r="E217" s="3">
        <v>160276044.93000031</v>
      </c>
      <c r="G217" s="7">
        <f t="shared" si="40"/>
        <v>28605.397988577603</v>
      </c>
      <c r="H217" s="7">
        <f t="shared" si="41"/>
        <v>343264.77586293122</v>
      </c>
      <c r="I217" s="7">
        <f t="shared" si="42"/>
        <v>314266.75476470648</v>
      </c>
      <c r="J217" s="2">
        <f t="shared" si="43"/>
        <v>466.91666666666669</v>
      </c>
      <c r="K217" s="18">
        <f t="shared" si="44"/>
        <v>10.986274509803922</v>
      </c>
      <c r="M217" s="5">
        <f t="shared" si="45"/>
        <v>8.2148995434932088E-5</v>
      </c>
      <c r="N217" s="5">
        <f t="shared" si="45"/>
        <v>8.2453692551198089E-5</v>
      </c>
      <c r="O217" s="6">
        <f t="shared" si="45"/>
        <v>2.6643642676869787E-3</v>
      </c>
      <c r="Q217" s="11">
        <f t="shared" si="50"/>
        <v>68190846</v>
      </c>
      <c r="R217" s="11">
        <f t="shared" si="50"/>
        <v>6183994</v>
      </c>
      <c r="S217" s="8">
        <f t="shared" si="50"/>
        <v>59541379132.010002</v>
      </c>
      <c r="U217" s="6">
        <f t="shared" ref="U217:W221" si="51">+Q217/C$16</f>
        <v>0.99978752396183423</v>
      </c>
      <c r="V217" s="6">
        <f t="shared" si="51"/>
        <v>0.99979047061657578</v>
      </c>
      <c r="W217" s="6">
        <f t="shared" si="51"/>
        <v>0.9897918499137891</v>
      </c>
      <c r="Y217" s="8">
        <f t="shared" si="47"/>
        <v>51676792172934.203</v>
      </c>
      <c r="Z217" s="15" t="s">
        <v>270</v>
      </c>
      <c r="AA217" s="15" t="s">
        <v>270</v>
      </c>
      <c r="AB217" s="15" t="s">
        <v>270</v>
      </c>
      <c r="AC217" s="15" t="s">
        <v>270</v>
      </c>
    </row>
    <row r="218" spans="1:29">
      <c r="A218" t="s">
        <v>182</v>
      </c>
      <c r="B218" t="str">
        <f>IF(V218&lt;0.5,$B$11,IF(V218&lt;0.75,$B$12,IF(V218&lt;0.9,$B$13,IF(V218&lt;0.95,$B$14,$B$15))))</f>
        <v xml:space="preserve">Top 5% </v>
      </c>
      <c r="C218" s="2">
        <v>3671</v>
      </c>
      <c r="D218" s="2">
        <v>328</v>
      </c>
      <c r="E218" s="3">
        <v>113007940.52999878</v>
      </c>
      <c r="G218" s="7">
        <f>IF(C218=0,0,+E218/C218)</f>
        <v>30783.966366112443</v>
      </c>
      <c r="H218" s="7">
        <f>+G218*12</f>
        <v>369407.59639334935</v>
      </c>
      <c r="I218" s="7">
        <f>IF(D218=0,0,E218/D218)</f>
        <v>344536.40405487432</v>
      </c>
      <c r="J218" s="2">
        <f>+C218/12</f>
        <v>305.91666666666669</v>
      </c>
      <c r="K218" s="18">
        <f>IF(D218=0,0,C218/D218)</f>
        <v>11.192073170731707</v>
      </c>
      <c r="M218" s="5">
        <f t="shared" ref="M218:O221" si="52">+C218/C$16</f>
        <v>5.3822766775233924E-5</v>
      </c>
      <c r="N218" s="5">
        <f t="shared" si="52"/>
        <v>5.302904148390779E-5</v>
      </c>
      <c r="O218" s="6">
        <f t="shared" si="52"/>
        <v>1.8785983822131695E-3</v>
      </c>
      <c r="Q218" s="11">
        <f t="shared" ref="Q218:S221" si="53">+Q217+C218</f>
        <v>68194517</v>
      </c>
      <c r="R218" s="11">
        <f t="shared" si="53"/>
        <v>6184322</v>
      </c>
      <c r="S218" s="8">
        <f t="shared" si="53"/>
        <v>59654387072.540001</v>
      </c>
      <c r="U218" s="6">
        <f t="shared" si="51"/>
        <v>0.99984134672860947</v>
      </c>
      <c r="V218" s="6">
        <f t="shared" si="51"/>
        <v>0.99984349965805974</v>
      </c>
      <c r="W218" s="6">
        <f t="shared" si="51"/>
        <v>0.99167044829600226</v>
      </c>
      <c r="Y218" s="8">
        <f>((H218-$H$16)^2)*J218</f>
        <v>39388172558579.883</v>
      </c>
      <c r="Z218" s="15" t="s">
        <v>270</v>
      </c>
      <c r="AA218" s="15" t="s">
        <v>270</v>
      </c>
      <c r="AB218" s="15" t="s">
        <v>270</v>
      </c>
      <c r="AC218" s="15" t="s">
        <v>270</v>
      </c>
    </row>
    <row r="219" spans="1:29">
      <c r="A219" t="s">
        <v>183</v>
      </c>
      <c r="B219" t="str">
        <f>IF(V219&lt;0.5,$B$11,IF(V219&lt;0.75,$B$12,IF(V219&lt;0.9,$B$13,IF(V219&lt;0.95,$B$14,$B$15))))</f>
        <v xml:space="preserve">Top 5% </v>
      </c>
      <c r="C219" s="2">
        <v>3297</v>
      </c>
      <c r="D219" s="2">
        <v>293</v>
      </c>
      <c r="E219" s="3">
        <v>110957907.30999756</v>
      </c>
      <c r="G219" s="7">
        <f>IF(C219=0,0,+E219/C219)</f>
        <v>33654.203005762072</v>
      </c>
      <c r="H219" s="7">
        <f>+G219*12</f>
        <v>403850.43606914487</v>
      </c>
      <c r="I219" s="7">
        <f>IF(D219=0,0,E219/D219)</f>
        <v>378695.92938565719</v>
      </c>
      <c r="J219" s="2">
        <f>+C219/12</f>
        <v>274.75</v>
      </c>
      <c r="K219" s="18">
        <f>IF(D219=0,0,C219/D219)</f>
        <v>11.252559726962458</v>
      </c>
      <c r="M219" s="5">
        <f t="shared" si="52"/>
        <v>4.8339324995354466E-5</v>
      </c>
      <c r="N219" s="5">
        <f t="shared" si="52"/>
        <v>4.7370454740198116E-5</v>
      </c>
      <c r="O219" s="6">
        <f t="shared" si="52"/>
        <v>1.8445194575595941E-3</v>
      </c>
      <c r="Q219" s="11">
        <f t="shared" si="53"/>
        <v>68197814</v>
      </c>
      <c r="R219" s="11">
        <f t="shared" si="53"/>
        <v>6184615</v>
      </c>
      <c r="S219" s="8">
        <f t="shared" si="53"/>
        <v>59765344979.849998</v>
      </c>
      <c r="U219" s="6">
        <f t="shared" si="51"/>
        <v>0.99988968605360473</v>
      </c>
      <c r="V219" s="6">
        <f t="shared" si="51"/>
        <v>0.99989087011279987</v>
      </c>
      <c r="W219" s="6">
        <f t="shared" si="51"/>
        <v>0.99351496775356185</v>
      </c>
      <c r="Y219" s="8">
        <f>((H219-$H$16)^2)*J219</f>
        <v>42492482906193.172</v>
      </c>
      <c r="Z219" s="15" t="s">
        <v>270</v>
      </c>
      <c r="AA219" s="15" t="s">
        <v>270</v>
      </c>
      <c r="AB219" s="15" t="s">
        <v>270</v>
      </c>
      <c r="AC219" s="15" t="s">
        <v>270</v>
      </c>
    </row>
    <row r="220" spans="1:29">
      <c r="A220" t="s">
        <v>185</v>
      </c>
      <c r="B220" t="s">
        <v>219</v>
      </c>
      <c r="C220" s="2">
        <v>3864</v>
      </c>
      <c r="D220" s="2">
        <v>349</v>
      </c>
      <c r="E220" s="2">
        <v>154046844.77999878</v>
      </c>
      <c r="G220" s="7">
        <f>IF(C220=0,0,+E220/C220)</f>
        <v>39867.195854036952</v>
      </c>
      <c r="H220" s="7">
        <f>+G220*12</f>
        <v>478406.35024844343</v>
      </c>
      <c r="I220" s="7">
        <f>IF(D220=0,0,E220/D220)</f>
        <v>441394.97071632888</v>
      </c>
      <c r="J220" s="2">
        <f>+C220/12</f>
        <v>322</v>
      </c>
      <c r="K220" s="18">
        <f>IF(D220=0,0,C220/D220)</f>
        <v>11.071633237822349</v>
      </c>
      <c r="M220" s="5">
        <f t="shared" si="52"/>
        <v>5.665245731939632E-5</v>
      </c>
      <c r="N220" s="5">
        <f t="shared" si="52"/>
        <v>5.642419353013359E-5</v>
      </c>
      <c r="O220" s="6">
        <f t="shared" si="52"/>
        <v>2.5608125591132925E-3</v>
      </c>
      <c r="Q220" s="11">
        <f t="shared" si="53"/>
        <v>68201678</v>
      </c>
      <c r="R220" s="11">
        <f t="shared" si="53"/>
        <v>6184964</v>
      </c>
      <c r="S220" s="8">
        <f t="shared" si="53"/>
        <v>59919391824.629997</v>
      </c>
      <c r="U220" s="6">
        <f t="shared" si="51"/>
        <v>0.99994633851092418</v>
      </c>
      <c r="V220" s="6">
        <f t="shared" si="51"/>
        <v>0.99994729430633</v>
      </c>
      <c r="W220" s="6">
        <f t="shared" si="51"/>
        <v>0.99607578031267519</v>
      </c>
      <c r="Y220" s="8">
        <f>((H220-$H$16)^2)*J220</f>
        <v>70472283571837.141</v>
      </c>
      <c r="Z220" s="15" t="s">
        <v>270</v>
      </c>
      <c r="AA220" s="15" t="s">
        <v>270</v>
      </c>
      <c r="AB220" s="15" t="s">
        <v>270</v>
      </c>
      <c r="AC220" s="15" t="s">
        <v>270</v>
      </c>
    </row>
    <row r="221" spans="1:29">
      <c r="A221" t="s">
        <v>201</v>
      </c>
      <c r="B221" t="s">
        <v>219</v>
      </c>
      <c r="C221" s="2">
        <v>3660</v>
      </c>
      <c r="D221" s="2">
        <v>326</v>
      </c>
      <c r="E221" s="2">
        <v>236063220.99000549</v>
      </c>
      <c r="G221" s="7">
        <f>IF(C221=0,0,+E221/C221)</f>
        <v>64498.147811476912</v>
      </c>
      <c r="H221" s="7">
        <f>+G221*12</f>
        <v>773977.77373772301</v>
      </c>
      <c r="I221" s="7">
        <f>IF(D221=0,0,E221/D221)</f>
        <v>724120.30978529295</v>
      </c>
      <c r="J221" s="2">
        <f>+C221/12</f>
        <v>305</v>
      </c>
      <c r="K221" s="18">
        <f>IF(D221=0,0,C221/D221)</f>
        <v>11.226993865030675</v>
      </c>
      <c r="M221" s="5">
        <f t="shared" si="52"/>
        <v>5.3661489075825709E-5</v>
      </c>
      <c r="N221" s="5">
        <f t="shared" si="52"/>
        <v>5.270569366998152E-5</v>
      </c>
      <c r="O221" s="6">
        <f t="shared" si="52"/>
        <v>3.9242196873248252E-3</v>
      </c>
      <c r="Q221" s="11">
        <f t="shared" si="53"/>
        <v>68205338</v>
      </c>
      <c r="R221" s="11">
        <f t="shared" si="53"/>
        <v>6185290</v>
      </c>
      <c r="S221" s="8">
        <f t="shared" si="53"/>
        <v>60155455045.620003</v>
      </c>
      <c r="U221" s="6">
        <f t="shared" si="51"/>
        <v>1</v>
      </c>
      <c r="V221" s="6">
        <f t="shared" si="51"/>
        <v>1</v>
      </c>
      <c r="W221" s="6">
        <f t="shared" si="51"/>
        <v>1</v>
      </c>
      <c r="Y221" s="8">
        <f>((H221-$H$16)^2)*J221</f>
        <v>177745001838939.22</v>
      </c>
      <c r="Z221" s="15" t="s">
        <v>270</v>
      </c>
      <c r="AA221" s="15" t="s">
        <v>270</v>
      </c>
      <c r="AB221" s="15" t="s">
        <v>270</v>
      </c>
      <c r="AC221" s="15" t="s">
        <v>270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</vt:i4>
      </vt:variant>
    </vt:vector>
  </HeadingPairs>
  <TitlesOfParts>
    <vt:vector size="39" baseType="lpstr">
      <vt:lpstr>WelcomeMat</vt:lpstr>
      <vt:lpstr>Tab2 2017 CM CD</vt:lpstr>
      <vt:lpstr>Tab3 2016 CM CD</vt:lpstr>
      <vt:lpstr>Tab4 2015 CM CD</vt:lpstr>
      <vt:lpstr>Tab5 2014 CM CD</vt:lpstr>
      <vt:lpstr>Tab6 2013 CM CD</vt:lpstr>
      <vt:lpstr>Tab7 2017 MA CD</vt:lpstr>
      <vt:lpstr>Tab8 2016 MA CD</vt:lpstr>
      <vt:lpstr>Tab9 2015 MA CD</vt:lpstr>
      <vt:lpstr>Tab10 2014 MA CD</vt:lpstr>
      <vt:lpstr>Tab11 2013 MA CD</vt:lpstr>
      <vt:lpstr>Tab12 Transition Probabilities</vt:lpstr>
      <vt:lpstr>Tab 13 Source Distributions</vt:lpstr>
      <vt:lpstr>Tab14 Table 1.1</vt:lpstr>
      <vt:lpstr>Tab15 Table 1.2</vt:lpstr>
      <vt:lpstr>Tab16 Table 2.1</vt:lpstr>
      <vt:lpstr>Tab17 Table 2.2</vt:lpstr>
      <vt:lpstr>Tab18 Table 2.3</vt:lpstr>
      <vt:lpstr>Tab19 Tables 2.4 and 2.5</vt:lpstr>
      <vt:lpstr>Tab20 Tables 2.6 and 2.7</vt:lpstr>
      <vt:lpstr>Tab21 Table 3.1</vt:lpstr>
      <vt:lpstr>Tab22 Table 3.2</vt:lpstr>
      <vt:lpstr>Tab23 Table 3.3</vt:lpstr>
      <vt:lpstr>Tab 24 Table 3.4</vt:lpstr>
      <vt:lpstr>Tab25 Figure 2.1</vt:lpstr>
      <vt:lpstr>Tab26  Figure 2.2</vt:lpstr>
      <vt:lpstr>Tab27  Figure 2.3</vt:lpstr>
      <vt:lpstr>Tab 28 Figure 2.4</vt:lpstr>
      <vt:lpstr>Tab 29 Figure 2.5</vt:lpstr>
      <vt:lpstr>Tab 30 Figure 2.6</vt:lpstr>
      <vt:lpstr>Tab31 Figure 2.7</vt:lpstr>
      <vt:lpstr>Tab32 Figure 2.8</vt:lpstr>
      <vt:lpstr>Tab 33 Figure 2.9</vt:lpstr>
      <vt:lpstr>Tab 34 Figure 2.10</vt:lpstr>
      <vt:lpstr>Tab35  Figure 3.2 </vt:lpstr>
      <vt:lpstr>Tab36 Figure 3.3</vt:lpstr>
      <vt:lpstr>'Tab 28 Figure 2.4'!Print_Area</vt:lpstr>
      <vt:lpstr>'Tab 28 Figure 2.4'!Print_Titles</vt:lpstr>
      <vt:lpstr>'Tab 29 Figure 2.5'!Print_Titles</vt:lpstr>
    </vt:vector>
  </TitlesOfParts>
  <Company>NORC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Achilles Natsis</dc:creator>
  <cp:lastModifiedBy>Achilles Natsis</cp:lastModifiedBy>
  <cp:lastPrinted>2025-01-06T23:34:38Z</cp:lastPrinted>
  <dcterms:created xsi:type="dcterms:W3CDTF">2021-11-25T14:50:57Z</dcterms:created>
  <dcterms:modified xsi:type="dcterms:W3CDTF">2025-01-20T19:39:42Z</dcterms:modified>
</cp:coreProperties>
</file>